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m10924375\Dropbox\Proofed Workshop Reports\Analysis templates\"/>
    </mc:Choice>
  </mc:AlternateContent>
  <xr:revisionPtr revIDLastSave="0" documentId="13_ncr:1_{228D88F5-DBCE-42CD-97DB-1AC68CF9F82D}" xr6:coauthVersionLast="47" xr6:coauthVersionMax="47" xr10:uidLastSave="{00000000-0000-0000-0000-000000000000}"/>
  <bookViews>
    <workbookView xWindow="1520" yWindow="1360" windowWidth="17130" windowHeight="9440" xr2:uid="{FEBB18D5-3AD9-2F4E-9510-97DAA9337AB1}"/>
  </bookViews>
  <sheets>
    <sheet name="Report" sheetId="3" r:id="rId1"/>
    <sheet name="ReadMe" sheetId="2" r:id="rId2"/>
    <sheet name="Raw data" sheetId="1" r:id="rId3"/>
    <sheet name="Data analysis" sheetId="4" r:id="rId4"/>
  </sheets>
  <definedNames>
    <definedName name="_xlnm.Print_Area" localSheetId="0">Report!$A$1:$L$196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1" i="4" l="1"/>
  <c r="E10" i="3"/>
  <c r="Q31" i="4" l="1"/>
  <c r="R31" i="4"/>
  <c r="A46" i="4"/>
  <c r="B46" i="4"/>
  <c r="C46" i="4"/>
  <c r="D46" i="4"/>
  <c r="E46" i="4"/>
  <c r="F46" i="4"/>
  <c r="G46" i="4"/>
  <c r="H46" i="4"/>
  <c r="I46" i="4"/>
  <c r="J46" i="4"/>
  <c r="K46" i="4"/>
  <c r="L46" i="4"/>
  <c r="M46" i="4"/>
  <c r="N46" i="4"/>
  <c r="O46" i="4"/>
  <c r="P46" i="4"/>
  <c r="Q46" i="4"/>
  <c r="R46" i="4"/>
  <c r="S46" i="4"/>
  <c r="T46" i="4"/>
  <c r="U46" i="4"/>
  <c r="V46" i="4"/>
  <c r="X46" i="4"/>
  <c r="Y46" i="4"/>
  <c r="A47" i="4"/>
  <c r="B47" i="4"/>
  <c r="C47" i="4"/>
  <c r="D47" i="4"/>
  <c r="E47" i="4"/>
  <c r="F47" i="4"/>
  <c r="G47" i="4"/>
  <c r="H47" i="4"/>
  <c r="I47" i="4"/>
  <c r="J47" i="4"/>
  <c r="K47" i="4"/>
  <c r="L47" i="4"/>
  <c r="M47" i="4"/>
  <c r="N47" i="4"/>
  <c r="O47" i="4"/>
  <c r="P47" i="4"/>
  <c r="Q47" i="4"/>
  <c r="R47" i="4"/>
  <c r="S47" i="4"/>
  <c r="X47" i="4"/>
  <c r="AC47" i="4" s="1"/>
  <c r="Y47" i="4"/>
  <c r="Z47" i="4" s="1"/>
  <c r="AD47" i="4"/>
  <c r="AE47" i="4"/>
  <c r="AF47" i="4"/>
  <c r="A48" i="4"/>
  <c r="B48" i="4"/>
  <c r="C48" i="4"/>
  <c r="D48" i="4"/>
  <c r="E48" i="4"/>
  <c r="F48" i="4"/>
  <c r="G48" i="4"/>
  <c r="H48" i="4"/>
  <c r="I48" i="4"/>
  <c r="J48" i="4"/>
  <c r="K48" i="4"/>
  <c r="L48" i="4"/>
  <c r="M48" i="4"/>
  <c r="N48" i="4"/>
  <c r="O48" i="4"/>
  <c r="P48" i="4"/>
  <c r="X48" i="4"/>
  <c r="Y48" i="4"/>
  <c r="Z48" i="4"/>
  <c r="AC48" i="4"/>
  <c r="AD48" i="4"/>
  <c r="AE48" i="4"/>
  <c r="AF48" i="4"/>
  <c r="A49" i="4"/>
  <c r="B49" i="4"/>
  <c r="C49" i="4"/>
  <c r="D49" i="4"/>
  <c r="E49" i="4"/>
  <c r="F49" i="4"/>
  <c r="G49" i="4"/>
  <c r="H49" i="4"/>
  <c r="I49" i="4"/>
  <c r="J49" i="4"/>
  <c r="K49" i="4"/>
  <c r="L49" i="4"/>
  <c r="M49" i="4"/>
  <c r="N49" i="4"/>
  <c r="O49" i="4"/>
  <c r="P49" i="4"/>
  <c r="S49" i="4"/>
  <c r="T49" i="4"/>
  <c r="X49" i="4"/>
  <c r="AE49" i="4" s="1"/>
  <c r="Y49" i="4"/>
  <c r="Z49" i="4"/>
  <c r="AC49" i="4"/>
  <c r="A50" i="4"/>
  <c r="B50" i="4"/>
  <c r="C50" i="4"/>
  <c r="D50" i="4"/>
  <c r="E50" i="4"/>
  <c r="F50" i="4"/>
  <c r="G50" i="4"/>
  <c r="H50" i="4"/>
  <c r="I50" i="4"/>
  <c r="J50" i="4"/>
  <c r="K50" i="4"/>
  <c r="L50" i="4"/>
  <c r="M50" i="4"/>
  <c r="N50" i="4"/>
  <c r="O50" i="4"/>
  <c r="P50" i="4"/>
  <c r="Q50" i="4"/>
  <c r="R50" i="4"/>
  <c r="S50" i="4"/>
  <c r="V50" i="4" s="1"/>
  <c r="T50" i="4"/>
  <c r="U50" i="4"/>
  <c r="X50" i="4"/>
  <c r="Y50" i="4"/>
  <c r="AF50" i="4" s="1"/>
  <c r="AC50" i="4"/>
  <c r="AD50" i="4"/>
  <c r="AE50" i="4"/>
  <c r="A51" i="4"/>
  <c r="B51" i="4"/>
  <c r="C51" i="4"/>
  <c r="D51" i="4"/>
  <c r="E51" i="4"/>
  <c r="F51" i="4"/>
  <c r="G51" i="4"/>
  <c r="H51" i="4"/>
  <c r="I51" i="4"/>
  <c r="J51" i="4"/>
  <c r="K51" i="4"/>
  <c r="L51" i="4"/>
  <c r="M51" i="4"/>
  <c r="N51" i="4"/>
  <c r="O51" i="4"/>
  <c r="P51" i="4"/>
  <c r="Q51" i="4"/>
  <c r="R51" i="4" s="1"/>
  <c r="X51" i="4"/>
  <c r="Y51" i="4"/>
  <c r="Z51" i="4" s="1"/>
  <c r="AD51" i="4"/>
  <c r="A52" i="4"/>
  <c r="B52" i="4"/>
  <c r="C52" i="4"/>
  <c r="D52" i="4"/>
  <c r="E52" i="4"/>
  <c r="F52" i="4"/>
  <c r="G52" i="4"/>
  <c r="H52" i="4"/>
  <c r="I52" i="4"/>
  <c r="J52" i="4"/>
  <c r="K52" i="4"/>
  <c r="L52" i="4"/>
  <c r="M52" i="4"/>
  <c r="N52" i="4"/>
  <c r="O52" i="4"/>
  <c r="P52" i="4"/>
  <c r="X52" i="4"/>
  <c r="Y52" i="4"/>
  <c r="Z52" i="4"/>
  <c r="AC52" i="4"/>
  <c r="AD52" i="4"/>
  <c r="AE52" i="4"/>
  <c r="AF52" i="4"/>
  <c r="A53" i="4"/>
  <c r="B53" i="4"/>
  <c r="C53" i="4"/>
  <c r="D53" i="4"/>
  <c r="E53" i="4"/>
  <c r="F53" i="4"/>
  <c r="G53" i="4"/>
  <c r="H53" i="4"/>
  <c r="I53" i="4"/>
  <c r="J53" i="4"/>
  <c r="K53" i="4"/>
  <c r="L53" i="4"/>
  <c r="M53" i="4"/>
  <c r="N53" i="4"/>
  <c r="O53" i="4"/>
  <c r="P53" i="4"/>
  <c r="X53" i="4"/>
  <c r="Y53" i="4"/>
  <c r="Z53" i="4"/>
  <c r="AC53" i="4"/>
  <c r="AD53" i="4"/>
  <c r="AE53" i="4"/>
  <c r="AF53" i="4"/>
  <c r="A54" i="4"/>
  <c r="B54" i="4"/>
  <c r="C54" i="4"/>
  <c r="Q54" i="4" s="1"/>
  <c r="D54" i="4"/>
  <c r="E54" i="4"/>
  <c r="F54" i="4"/>
  <c r="G54" i="4"/>
  <c r="H54" i="4"/>
  <c r="I54" i="4"/>
  <c r="J54" i="4"/>
  <c r="K54" i="4"/>
  <c r="L54" i="4"/>
  <c r="M54" i="4"/>
  <c r="N54" i="4"/>
  <c r="O54" i="4"/>
  <c r="P54" i="4"/>
  <c r="S54" i="4"/>
  <c r="T54" i="4" s="1"/>
  <c r="X54" i="4"/>
  <c r="Y54" i="4"/>
  <c r="Z54" i="4"/>
  <c r="AC54" i="4"/>
  <c r="AD54" i="4"/>
  <c r="AE54" i="4"/>
  <c r="AF54" i="4"/>
  <c r="A55" i="4"/>
  <c r="B55" i="4"/>
  <c r="C55" i="4"/>
  <c r="Q55" i="4" s="1"/>
  <c r="D55" i="4"/>
  <c r="E55" i="4"/>
  <c r="F55" i="4"/>
  <c r="G55" i="4"/>
  <c r="H55" i="4"/>
  <c r="I55" i="4"/>
  <c r="J55" i="4"/>
  <c r="K55" i="4"/>
  <c r="L55" i="4"/>
  <c r="M55" i="4"/>
  <c r="N55" i="4"/>
  <c r="O55" i="4"/>
  <c r="P55" i="4"/>
  <c r="S55" i="4"/>
  <c r="T55" i="4"/>
  <c r="X55" i="4"/>
  <c r="AE55" i="4" s="1"/>
  <c r="Y55" i="4"/>
  <c r="AF55" i="4" s="1"/>
  <c r="Z55" i="4"/>
  <c r="AC55" i="4"/>
  <c r="AD55" i="4"/>
  <c r="A56" i="4"/>
  <c r="B56" i="4"/>
  <c r="C56" i="4"/>
  <c r="D56" i="4"/>
  <c r="E56" i="4"/>
  <c r="F56" i="4"/>
  <c r="G56" i="4"/>
  <c r="Q56" i="4" s="1"/>
  <c r="R56" i="4" s="1"/>
  <c r="U56" i="4" s="1"/>
  <c r="H56" i="4"/>
  <c r="I56" i="4"/>
  <c r="J56" i="4"/>
  <c r="K56" i="4"/>
  <c r="L56" i="4"/>
  <c r="M56" i="4"/>
  <c r="N56" i="4"/>
  <c r="O56" i="4"/>
  <c r="P56" i="4"/>
  <c r="S56" i="4"/>
  <c r="T56" i="4"/>
  <c r="V56" i="4"/>
  <c r="X56" i="4"/>
  <c r="Y56" i="4"/>
  <c r="Z56" i="4" s="1"/>
  <c r="AC56" i="4"/>
  <c r="AD56" i="4"/>
  <c r="AE56" i="4"/>
  <c r="AF56" i="4"/>
  <c r="A57" i="4"/>
  <c r="B57" i="4"/>
  <c r="C57" i="4"/>
  <c r="D57" i="4"/>
  <c r="Q57" i="4" s="1"/>
  <c r="R57" i="4" s="1"/>
  <c r="E57" i="4"/>
  <c r="F57" i="4"/>
  <c r="G57" i="4"/>
  <c r="H57" i="4"/>
  <c r="I57" i="4"/>
  <c r="J57" i="4"/>
  <c r="K57" i="4"/>
  <c r="L57" i="4"/>
  <c r="M57" i="4"/>
  <c r="N57" i="4"/>
  <c r="O57" i="4"/>
  <c r="P57" i="4"/>
  <c r="X57" i="4"/>
  <c r="Y57" i="4"/>
  <c r="Z57" i="4" s="1"/>
  <c r="AC57" i="4"/>
  <c r="AE57" i="4"/>
  <c r="AF57" i="4"/>
  <c r="A58" i="4"/>
  <c r="B58" i="4"/>
  <c r="C58" i="4"/>
  <c r="D58" i="4"/>
  <c r="E58" i="4"/>
  <c r="F58" i="4"/>
  <c r="G58" i="4"/>
  <c r="H58" i="4"/>
  <c r="I58" i="4"/>
  <c r="J58" i="4"/>
  <c r="K58" i="4"/>
  <c r="L58" i="4"/>
  <c r="M58" i="4"/>
  <c r="N58" i="4"/>
  <c r="O58" i="4"/>
  <c r="P58" i="4"/>
  <c r="X58" i="4"/>
  <c r="Y58" i="4"/>
  <c r="Z58" i="4"/>
  <c r="AC58" i="4"/>
  <c r="AD58" i="4"/>
  <c r="AE58" i="4"/>
  <c r="AF58" i="4"/>
  <c r="A59" i="4"/>
  <c r="B59" i="4"/>
  <c r="C59" i="4"/>
  <c r="D59" i="4"/>
  <c r="E59" i="4"/>
  <c r="F59" i="4"/>
  <c r="G59" i="4"/>
  <c r="H59" i="4"/>
  <c r="I59" i="4"/>
  <c r="J59" i="4"/>
  <c r="K59" i="4"/>
  <c r="L59" i="4"/>
  <c r="M59" i="4"/>
  <c r="N59" i="4"/>
  <c r="O59" i="4"/>
  <c r="P59" i="4"/>
  <c r="S59" i="4"/>
  <c r="T59" i="4"/>
  <c r="X59" i="4"/>
  <c r="Y59" i="4"/>
  <c r="Z59" i="4"/>
  <c r="AC59" i="4"/>
  <c r="AD59" i="4"/>
  <c r="AE59" i="4"/>
  <c r="AF59" i="4"/>
  <c r="A60" i="4"/>
  <c r="B60" i="4"/>
  <c r="C60" i="4"/>
  <c r="D60" i="4"/>
  <c r="E60" i="4"/>
  <c r="F60" i="4"/>
  <c r="G60" i="4"/>
  <c r="H60" i="4"/>
  <c r="I60" i="4"/>
  <c r="J60" i="4"/>
  <c r="K60" i="4"/>
  <c r="L60" i="4"/>
  <c r="M60" i="4"/>
  <c r="N60" i="4"/>
  <c r="O60" i="4"/>
  <c r="P60" i="4"/>
  <c r="Q60" i="4"/>
  <c r="R60" i="4"/>
  <c r="S60" i="4"/>
  <c r="T60" i="4"/>
  <c r="U60" i="4"/>
  <c r="V60" i="4"/>
  <c r="X60" i="4"/>
  <c r="AE60" i="4" s="1"/>
  <c r="Y60" i="4"/>
  <c r="Z60" i="4"/>
  <c r="AC60" i="4"/>
  <c r="A61" i="4"/>
  <c r="B61" i="4"/>
  <c r="C61" i="4"/>
  <c r="D61" i="4"/>
  <c r="E61" i="4"/>
  <c r="F61" i="4"/>
  <c r="G61" i="4"/>
  <c r="H61" i="4"/>
  <c r="I61" i="4"/>
  <c r="J61" i="4"/>
  <c r="K61" i="4"/>
  <c r="L61" i="4"/>
  <c r="M61" i="4"/>
  <c r="N61" i="4"/>
  <c r="O61" i="4"/>
  <c r="P61" i="4"/>
  <c r="Q61" i="4"/>
  <c r="R61" i="4"/>
  <c r="S61" i="4"/>
  <c r="V61" i="4" s="1"/>
  <c r="T61" i="4"/>
  <c r="U61" i="4"/>
  <c r="X61" i="4"/>
  <c r="Y61" i="4"/>
  <c r="AF61" i="4" s="1"/>
  <c r="Z61" i="4"/>
  <c r="AC61" i="4"/>
  <c r="AD61" i="4"/>
  <c r="AE61" i="4"/>
  <c r="A62" i="4"/>
  <c r="B62" i="4"/>
  <c r="C62" i="4"/>
  <c r="D62" i="4"/>
  <c r="E62" i="4"/>
  <c r="F62" i="4"/>
  <c r="G62" i="4"/>
  <c r="H62" i="4"/>
  <c r="I62" i="4"/>
  <c r="J62" i="4"/>
  <c r="K62" i="4"/>
  <c r="L62" i="4"/>
  <c r="M62" i="4"/>
  <c r="N62" i="4"/>
  <c r="O62" i="4"/>
  <c r="P62" i="4"/>
  <c r="X62" i="4"/>
  <c r="AC62" i="4" s="1"/>
  <c r="Y62" i="4"/>
  <c r="Z62" i="4"/>
  <c r="AD62" i="4"/>
  <c r="AE62" i="4"/>
  <c r="AF62" i="4"/>
  <c r="A63" i="4"/>
  <c r="B63" i="4"/>
  <c r="C63" i="4"/>
  <c r="D63" i="4"/>
  <c r="E63" i="4"/>
  <c r="F63" i="4"/>
  <c r="G63" i="4"/>
  <c r="H63" i="4"/>
  <c r="I63" i="4"/>
  <c r="J63" i="4"/>
  <c r="K63" i="4"/>
  <c r="L63" i="4"/>
  <c r="M63" i="4"/>
  <c r="N63" i="4"/>
  <c r="O63" i="4"/>
  <c r="P63" i="4"/>
  <c r="X63" i="4"/>
  <c r="AE63" i="4" s="1"/>
  <c r="Y63" i="4"/>
  <c r="AF63" i="4" s="1"/>
  <c r="Z63" i="4"/>
  <c r="AC63" i="4"/>
  <c r="AD63" i="4"/>
  <c r="A64" i="4"/>
  <c r="B64" i="4"/>
  <c r="C64" i="4"/>
  <c r="D64" i="4"/>
  <c r="E64" i="4"/>
  <c r="F64" i="4"/>
  <c r="G64" i="4"/>
  <c r="H64" i="4"/>
  <c r="I64" i="4"/>
  <c r="J64" i="4"/>
  <c r="K64" i="4"/>
  <c r="L64" i="4"/>
  <c r="M64" i="4"/>
  <c r="N64" i="4"/>
  <c r="O64" i="4"/>
  <c r="P64" i="4"/>
  <c r="Q64" i="4"/>
  <c r="R64" i="4"/>
  <c r="S64" i="4"/>
  <c r="T64" i="4"/>
  <c r="U64" i="4"/>
  <c r="V64" i="4"/>
  <c r="X64" i="4"/>
  <c r="Y64" i="4"/>
  <c r="Z64" i="4"/>
  <c r="AC64" i="4"/>
  <c r="AD64" i="4"/>
  <c r="AE64" i="4"/>
  <c r="AF64" i="4"/>
  <c r="A65" i="4"/>
  <c r="B65" i="4"/>
  <c r="C65" i="4"/>
  <c r="D65" i="4"/>
  <c r="E65" i="4"/>
  <c r="F65" i="4"/>
  <c r="G65" i="4"/>
  <c r="H65" i="4"/>
  <c r="I65" i="4"/>
  <c r="J65" i="4"/>
  <c r="K65" i="4"/>
  <c r="L65" i="4"/>
  <c r="M65" i="4"/>
  <c r="N65" i="4"/>
  <c r="O65" i="4"/>
  <c r="P65" i="4"/>
  <c r="Q65" i="4"/>
  <c r="R65" i="4" s="1"/>
  <c r="X65" i="4"/>
  <c r="Z65" i="4" s="1"/>
  <c r="Y65" i="4"/>
  <c r="A66" i="4"/>
  <c r="B66" i="4"/>
  <c r="C66" i="4"/>
  <c r="D66" i="4"/>
  <c r="E66" i="4"/>
  <c r="F66" i="4"/>
  <c r="G66" i="4"/>
  <c r="H66" i="4"/>
  <c r="I66" i="4"/>
  <c r="J66" i="4"/>
  <c r="K66" i="4"/>
  <c r="L66" i="4"/>
  <c r="M66" i="4"/>
  <c r="N66" i="4"/>
  <c r="O66" i="4"/>
  <c r="P66" i="4"/>
  <c r="X66" i="4"/>
  <c r="Y66" i="4"/>
  <c r="Z66" i="4"/>
  <c r="AC66" i="4"/>
  <c r="AD66" i="4"/>
  <c r="AE66" i="4"/>
  <c r="AF66" i="4"/>
  <c r="A67" i="4"/>
  <c r="B67" i="4"/>
  <c r="C67" i="4"/>
  <c r="D67" i="4"/>
  <c r="E67" i="4"/>
  <c r="F67" i="4"/>
  <c r="G67" i="4"/>
  <c r="H67" i="4"/>
  <c r="I67" i="4"/>
  <c r="J67" i="4"/>
  <c r="K67" i="4"/>
  <c r="L67" i="4"/>
  <c r="M67" i="4"/>
  <c r="N67" i="4"/>
  <c r="O67" i="4"/>
  <c r="P67" i="4"/>
  <c r="X67" i="4"/>
  <c r="Y67" i="4"/>
  <c r="Z67" i="4" s="1"/>
  <c r="AC67" i="4"/>
  <c r="AD67" i="4"/>
  <c r="AE67" i="4"/>
  <c r="AF67" i="4"/>
  <c r="A68" i="4"/>
  <c r="B68" i="4"/>
  <c r="C68" i="4"/>
  <c r="D68" i="4"/>
  <c r="E68" i="4"/>
  <c r="F68" i="4"/>
  <c r="G68" i="4"/>
  <c r="H68" i="4"/>
  <c r="I68" i="4"/>
  <c r="J68" i="4"/>
  <c r="S68" i="4" s="1"/>
  <c r="K68" i="4"/>
  <c r="L68" i="4"/>
  <c r="M68" i="4"/>
  <c r="N68" i="4"/>
  <c r="O68" i="4"/>
  <c r="P68" i="4"/>
  <c r="X68" i="4"/>
  <c r="Y68" i="4"/>
  <c r="Z68" i="4" s="1"/>
  <c r="AC68" i="4"/>
  <c r="AD68" i="4"/>
  <c r="AE68" i="4"/>
  <c r="AF68" i="4"/>
  <c r="A69" i="4"/>
  <c r="B69" i="4"/>
  <c r="C69" i="4"/>
  <c r="D69" i="4"/>
  <c r="E69" i="4"/>
  <c r="F69" i="4"/>
  <c r="G69" i="4"/>
  <c r="H69" i="4"/>
  <c r="I69" i="4"/>
  <c r="J69" i="4"/>
  <c r="K69" i="4"/>
  <c r="L69" i="4"/>
  <c r="M69" i="4"/>
  <c r="N69" i="4"/>
  <c r="O69" i="4"/>
  <c r="P69" i="4"/>
  <c r="S69" i="4"/>
  <c r="T69" i="4" s="1"/>
  <c r="X69" i="4"/>
  <c r="Y69" i="4"/>
  <c r="Z69" i="4"/>
  <c r="AC69" i="4"/>
  <c r="AD69" i="4"/>
  <c r="AE69" i="4"/>
  <c r="AF69" i="4"/>
  <c r="A70" i="4"/>
  <c r="B70" i="4"/>
  <c r="C70" i="4"/>
  <c r="D70" i="4"/>
  <c r="E70" i="4"/>
  <c r="F70" i="4"/>
  <c r="G70" i="4"/>
  <c r="H70" i="4"/>
  <c r="I70" i="4"/>
  <c r="J70" i="4"/>
  <c r="K70" i="4"/>
  <c r="L70" i="4"/>
  <c r="M70" i="4"/>
  <c r="N70" i="4"/>
  <c r="O70" i="4"/>
  <c r="P70" i="4"/>
  <c r="Q70" i="4"/>
  <c r="R70" i="4" s="1"/>
  <c r="U70" i="4" s="1"/>
  <c r="S70" i="4"/>
  <c r="T70" i="4"/>
  <c r="V70" i="4"/>
  <c r="X70" i="4"/>
  <c r="Y70" i="4"/>
  <c r="A71" i="4"/>
  <c r="B71" i="4"/>
  <c r="C71" i="4"/>
  <c r="D71" i="4"/>
  <c r="E71" i="4"/>
  <c r="F71" i="4"/>
  <c r="G71" i="4"/>
  <c r="H71" i="4"/>
  <c r="I71" i="4"/>
  <c r="J71" i="4"/>
  <c r="K71" i="4"/>
  <c r="L71" i="4"/>
  <c r="M71" i="4"/>
  <c r="N71" i="4"/>
  <c r="O71" i="4"/>
  <c r="P71" i="4"/>
  <c r="S71" i="4"/>
  <c r="X71" i="4"/>
  <c r="Y71" i="4"/>
  <c r="Z71" i="4" s="1"/>
  <c r="AC71" i="4"/>
  <c r="AE71" i="4"/>
  <c r="A72" i="4"/>
  <c r="B72" i="4"/>
  <c r="C72" i="4"/>
  <c r="D72" i="4"/>
  <c r="E72" i="4"/>
  <c r="F72" i="4"/>
  <c r="G72" i="4"/>
  <c r="H72" i="4"/>
  <c r="I72" i="4"/>
  <c r="J72" i="4"/>
  <c r="K72" i="4"/>
  <c r="L72" i="4"/>
  <c r="M72" i="4"/>
  <c r="N72" i="4"/>
  <c r="O72" i="4"/>
  <c r="P72" i="4"/>
  <c r="X72" i="4"/>
  <c r="Y72" i="4"/>
  <c r="Z72" i="4"/>
  <c r="AC72" i="4"/>
  <c r="AD72" i="4"/>
  <c r="AE72" i="4"/>
  <c r="AF72" i="4"/>
  <c r="A73" i="4"/>
  <c r="B73" i="4"/>
  <c r="C73" i="4"/>
  <c r="D73" i="4"/>
  <c r="E73" i="4"/>
  <c r="F73" i="4"/>
  <c r="G73" i="4"/>
  <c r="H73" i="4"/>
  <c r="I73" i="4"/>
  <c r="J73" i="4"/>
  <c r="S73" i="4" s="1"/>
  <c r="K73" i="4"/>
  <c r="L73" i="4"/>
  <c r="M73" i="4"/>
  <c r="N73" i="4"/>
  <c r="O73" i="4"/>
  <c r="P73" i="4"/>
  <c r="X73" i="4"/>
  <c r="Y73" i="4"/>
  <c r="Z73" i="4"/>
  <c r="AC73" i="4"/>
  <c r="AD73" i="4"/>
  <c r="AE73" i="4"/>
  <c r="AF73" i="4"/>
  <c r="A74" i="4"/>
  <c r="B74" i="4"/>
  <c r="C74" i="4"/>
  <c r="D74" i="4"/>
  <c r="E74" i="4"/>
  <c r="F74" i="4"/>
  <c r="G74" i="4"/>
  <c r="H74" i="4"/>
  <c r="I74" i="4"/>
  <c r="J74" i="4"/>
  <c r="K74" i="4"/>
  <c r="L74" i="4"/>
  <c r="M74" i="4"/>
  <c r="N74" i="4"/>
  <c r="O74" i="4"/>
  <c r="P74" i="4"/>
  <c r="S74" i="4"/>
  <c r="T74" i="4"/>
  <c r="X74" i="4"/>
  <c r="Y74" i="4"/>
  <c r="AF74" i="4" s="1"/>
  <c r="Z74" i="4"/>
  <c r="AC74" i="4"/>
  <c r="AD74" i="4"/>
  <c r="AE74" i="4"/>
  <c r="A75" i="4"/>
  <c r="B75" i="4"/>
  <c r="C75" i="4"/>
  <c r="D75" i="4"/>
  <c r="E75" i="4"/>
  <c r="F75" i="4"/>
  <c r="G75" i="4"/>
  <c r="H75" i="4"/>
  <c r="I75" i="4"/>
  <c r="J75" i="4"/>
  <c r="K75" i="4"/>
  <c r="L75" i="4"/>
  <c r="M75" i="4"/>
  <c r="N75" i="4"/>
  <c r="O75" i="4"/>
  <c r="P75" i="4"/>
  <c r="Q75" i="4"/>
  <c r="R75" i="4" s="1"/>
  <c r="U75" i="4" s="1"/>
  <c r="S75" i="4"/>
  <c r="T75" i="4"/>
  <c r="V75" i="4"/>
  <c r="X75" i="4"/>
  <c r="Y75" i="4"/>
  <c r="AD75" i="4"/>
  <c r="AF75" i="4"/>
  <c r="A76" i="4"/>
  <c r="B76" i="4"/>
  <c r="C76" i="4"/>
  <c r="D76" i="4"/>
  <c r="E76" i="4"/>
  <c r="F76" i="4"/>
  <c r="G76" i="4"/>
  <c r="H76" i="4"/>
  <c r="I76" i="4"/>
  <c r="J76" i="4"/>
  <c r="K76" i="4"/>
  <c r="L76" i="4"/>
  <c r="M76" i="4"/>
  <c r="N76" i="4"/>
  <c r="O76" i="4"/>
  <c r="P76" i="4"/>
  <c r="Q76" i="4"/>
  <c r="R76" i="4"/>
  <c r="X76" i="4"/>
  <c r="AC76" i="4" s="1"/>
  <c r="Y76" i="4"/>
  <c r="Z76" i="4" s="1"/>
  <c r="AD76" i="4"/>
  <c r="AF76" i="4"/>
  <c r="A77" i="4"/>
  <c r="B77" i="4"/>
  <c r="C77" i="4"/>
  <c r="Q77" i="4" s="1"/>
  <c r="R77" i="4" s="1"/>
  <c r="D77" i="4"/>
  <c r="E77" i="4"/>
  <c r="F77" i="4"/>
  <c r="G77" i="4"/>
  <c r="H77" i="4"/>
  <c r="I77" i="4"/>
  <c r="J77" i="4"/>
  <c r="K77" i="4"/>
  <c r="L77" i="4"/>
  <c r="M77" i="4"/>
  <c r="N77" i="4"/>
  <c r="O77" i="4"/>
  <c r="P77" i="4"/>
  <c r="X77" i="4"/>
  <c r="Y77" i="4"/>
  <c r="Z77" i="4"/>
  <c r="AC77" i="4"/>
  <c r="AD77" i="4"/>
  <c r="AE77" i="4"/>
  <c r="AF77" i="4"/>
  <c r="A78" i="4"/>
  <c r="B78" i="4"/>
  <c r="C78" i="4"/>
  <c r="Q78" i="4" s="1"/>
  <c r="D78" i="4"/>
  <c r="E78" i="4"/>
  <c r="F78" i="4"/>
  <c r="G78" i="4"/>
  <c r="H78" i="4"/>
  <c r="I78" i="4"/>
  <c r="J78" i="4"/>
  <c r="K78" i="4"/>
  <c r="L78" i="4"/>
  <c r="M78" i="4"/>
  <c r="N78" i="4"/>
  <c r="O78" i="4"/>
  <c r="P78" i="4"/>
  <c r="S78" i="4"/>
  <c r="T78" i="4"/>
  <c r="X78" i="4"/>
  <c r="Y78" i="4"/>
  <c r="AF78" i="4" s="1"/>
  <c r="Z78" i="4"/>
  <c r="AC78" i="4"/>
  <c r="AD78" i="4"/>
  <c r="AE78" i="4"/>
  <c r="A79" i="4"/>
  <c r="B79" i="4"/>
  <c r="C79" i="4"/>
  <c r="D79" i="4"/>
  <c r="E79" i="4"/>
  <c r="F79" i="4"/>
  <c r="G79" i="4"/>
  <c r="H79" i="4"/>
  <c r="I79" i="4"/>
  <c r="J79" i="4"/>
  <c r="K79" i="4"/>
  <c r="L79" i="4"/>
  <c r="M79" i="4"/>
  <c r="N79" i="4"/>
  <c r="O79" i="4"/>
  <c r="P79" i="4"/>
  <c r="Q79" i="4"/>
  <c r="R79" i="4" s="1"/>
  <c r="U79" i="4" s="1"/>
  <c r="S79" i="4"/>
  <c r="T79" i="4"/>
  <c r="V79" i="4"/>
  <c r="X79" i="4"/>
  <c r="Y79" i="4"/>
  <c r="AF79" i="4" s="1"/>
  <c r="AD79" i="4"/>
  <c r="A80" i="4"/>
  <c r="B80" i="4"/>
  <c r="C80" i="4"/>
  <c r="D80" i="4"/>
  <c r="E80" i="4"/>
  <c r="F80" i="4"/>
  <c r="G80" i="4"/>
  <c r="H80" i="4"/>
  <c r="I80" i="4"/>
  <c r="J80" i="4"/>
  <c r="K80" i="4"/>
  <c r="L80" i="4"/>
  <c r="M80" i="4"/>
  <c r="N80" i="4"/>
  <c r="O80" i="4"/>
  <c r="P80" i="4"/>
  <c r="Q80" i="4"/>
  <c r="R80" i="4"/>
  <c r="S80" i="4"/>
  <c r="V80" i="4" s="1"/>
  <c r="T80" i="4"/>
  <c r="U80" i="4" s="1"/>
  <c r="X80" i="4"/>
  <c r="Y80" i="4"/>
  <c r="Z80" i="4" s="1"/>
  <c r="AC80" i="4"/>
  <c r="AD80" i="4"/>
  <c r="AE80" i="4"/>
  <c r="AF80" i="4"/>
  <c r="A81" i="4"/>
  <c r="B81" i="4"/>
  <c r="C81" i="4"/>
  <c r="D81" i="4"/>
  <c r="E81" i="4"/>
  <c r="F81" i="4"/>
  <c r="G81" i="4"/>
  <c r="H81" i="4"/>
  <c r="I81" i="4"/>
  <c r="J81" i="4"/>
  <c r="K81" i="4"/>
  <c r="L81" i="4"/>
  <c r="M81" i="4"/>
  <c r="N81" i="4"/>
  <c r="O81" i="4"/>
  <c r="P81" i="4"/>
  <c r="X81" i="4"/>
  <c r="Y81" i="4"/>
  <c r="Z81" i="4" s="1"/>
  <c r="AC81" i="4"/>
  <c r="AE81" i="4"/>
  <c r="AF81" i="4"/>
  <c r="A82" i="4"/>
  <c r="B82" i="4"/>
  <c r="C82" i="4"/>
  <c r="D82" i="4"/>
  <c r="E82" i="4"/>
  <c r="F82" i="4"/>
  <c r="G82" i="4"/>
  <c r="H82" i="4"/>
  <c r="I82" i="4"/>
  <c r="J82" i="4"/>
  <c r="S82" i="4" s="1"/>
  <c r="K82" i="4"/>
  <c r="L82" i="4"/>
  <c r="M82" i="4"/>
  <c r="N82" i="4"/>
  <c r="O82" i="4"/>
  <c r="P82" i="4"/>
  <c r="X82" i="4"/>
  <c r="Y82" i="4"/>
  <c r="AD82" i="4"/>
  <c r="AF82" i="4"/>
  <c r="A83" i="4"/>
  <c r="B83" i="4"/>
  <c r="C83" i="4"/>
  <c r="D83" i="4"/>
  <c r="E83" i="4"/>
  <c r="F83" i="4"/>
  <c r="G83" i="4"/>
  <c r="H83" i="4"/>
  <c r="I83" i="4"/>
  <c r="J83" i="4"/>
  <c r="K83" i="4"/>
  <c r="L83" i="4"/>
  <c r="M83" i="4"/>
  <c r="N83" i="4"/>
  <c r="O83" i="4"/>
  <c r="P83" i="4"/>
  <c r="S83" i="4"/>
  <c r="X83" i="4"/>
  <c r="Z83" i="4" s="1"/>
  <c r="Y83" i="4"/>
  <c r="AD83" i="4"/>
  <c r="AE83" i="4"/>
  <c r="AF83" i="4"/>
  <c r="A84" i="4"/>
  <c r="B84" i="4"/>
  <c r="C84" i="4"/>
  <c r="D84" i="4"/>
  <c r="E84" i="4"/>
  <c r="F84" i="4"/>
  <c r="G84" i="4"/>
  <c r="H84" i="4"/>
  <c r="I84" i="4"/>
  <c r="J84" i="4"/>
  <c r="K84" i="4"/>
  <c r="L84" i="4"/>
  <c r="M84" i="4"/>
  <c r="N84" i="4"/>
  <c r="O84" i="4"/>
  <c r="P84" i="4"/>
  <c r="Q84" i="4"/>
  <c r="R84" i="4"/>
  <c r="X84" i="4"/>
  <c r="AE84" i="4" s="1"/>
  <c r="Y84" i="4"/>
  <c r="AC84" i="4"/>
  <c r="A85" i="4"/>
  <c r="B85" i="4"/>
  <c r="C85" i="4"/>
  <c r="D85" i="4"/>
  <c r="E85" i="4"/>
  <c r="F85" i="4"/>
  <c r="G85" i="4"/>
  <c r="H85" i="4"/>
  <c r="I85" i="4"/>
  <c r="J85" i="4"/>
  <c r="K85" i="4"/>
  <c r="L85" i="4"/>
  <c r="M85" i="4"/>
  <c r="N85" i="4"/>
  <c r="O85" i="4"/>
  <c r="P85" i="4"/>
  <c r="X85" i="4"/>
  <c r="Y85" i="4"/>
  <c r="Z85" i="4"/>
  <c r="AC85" i="4"/>
  <c r="AD85" i="4"/>
  <c r="AE85" i="4"/>
  <c r="AF85" i="4"/>
  <c r="A86" i="4"/>
  <c r="B86" i="4"/>
  <c r="C86" i="4"/>
  <c r="D86" i="4"/>
  <c r="E86" i="4"/>
  <c r="F86" i="4"/>
  <c r="G86" i="4"/>
  <c r="H86" i="4"/>
  <c r="I86" i="4"/>
  <c r="J86" i="4"/>
  <c r="S86" i="4" s="1"/>
  <c r="K86" i="4"/>
  <c r="L86" i="4"/>
  <c r="M86" i="4"/>
  <c r="N86" i="4"/>
  <c r="O86" i="4"/>
  <c r="P86" i="4"/>
  <c r="X86" i="4"/>
  <c r="AC86" i="4" s="1"/>
  <c r="Y86" i="4"/>
  <c r="Z86" i="4"/>
  <c r="AD86" i="4"/>
  <c r="AE86" i="4"/>
  <c r="AF86" i="4"/>
  <c r="A87" i="4"/>
  <c r="B87" i="4"/>
  <c r="C87" i="4"/>
  <c r="D87" i="4"/>
  <c r="E87" i="4"/>
  <c r="F87" i="4"/>
  <c r="G87" i="4"/>
  <c r="H87" i="4"/>
  <c r="I87" i="4"/>
  <c r="J87" i="4"/>
  <c r="S87" i="4" s="1"/>
  <c r="K87" i="4"/>
  <c r="L87" i="4"/>
  <c r="M87" i="4"/>
  <c r="N87" i="4"/>
  <c r="O87" i="4"/>
  <c r="P87" i="4"/>
  <c r="X87" i="4"/>
  <c r="Z87" i="4" s="1"/>
  <c r="Y87" i="4"/>
  <c r="AC87" i="4"/>
  <c r="AD87" i="4"/>
  <c r="AE87" i="4"/>
  <c r="AF87" i="4"/>
  <c r="A88" i="4"/>
  <c r="B88" i="4"/>
  <c r="C88" i="4"/>
  <c r="D88" i="4"/>
  <c r="E88" i="4"/>
  <c r="F88" i="4"/>
  <c r="G88" i="4"/>
  <c r="H88" i="4"/>
  <c r="I88" i="4"/>
  <c r="J88" i="4"/>
  <c r="K88" i="4"/>
  <c r="L88" i="4"/>
  <c r="M88" i="4"/>
  <c r="N88" i="4"/>
  <c r="O88" i="4"/>
  <c r="S88" i="4" s="1"/>
  <c r="P88" i="4"/>
  <c r="X88" i="4"/>
  <c r="AC88" i="4" s="1"/>
  <c r="Y88" i="4"/>
  <c r="AF88" i="4" s="1"/>
  <c r="Z88" i="4"/>
  <c r="AD88" i="4"/>
  <c r="AE88" i="4"/>
  <c r="A89" i="4"/>
  <c r="B89" i="4"/>
  <c r="C89" i="4"/>
  <c r="D89" i="4"/>
  <c r="E89" i="4"/>
  <c r="F89" i="4"/>
  <c r="G89" i="4"/>
  <c r="H89" i="4"/>
  <c r="I89" i="4"/>
  <c r="J89" i="4"/>
  <c r="K89" i="4"/>
  <c r="L89" i="4"/>
  <c r="M89" i="4"/>
  <c r="N89" i="4"/>
  <c r="O89" i="4"/>
  <c r="P89" i="4"/>
  <c r="Q89" i="4"/>
  <c r="R89" i="4"/>
  <c r="S89" i="4"/>
  <c r="T89" i="4" s="1"/>
  <c r="U89" i="4" s="1"/>
  <c r="X89" i="4"/>
  <c r="Y89" i="4"/>
  <c r="A90" i="4"/>
  <c r="B90" i="4"/>
  <c r="C90" i="4"/>
  <c r="D90" i="4"/>
  <c r="E90" i="4"/>
  <c r="F90" i="4"/>
  <c r="G90" i="4"/>
  <c r="H90" i="4"/>
  <c r="I90" i="4"/>
  <c r="J90" i="4"/>
  <c r="K90" i="4"/>
  <c r="L90" i="4"/>
  <c r="M90" i="4"/>
  <c r="N90" i="4"/>
  <c r="O90" i="4"/>
  <c r="P90" i="4"/>
  <c r="Q90" i="4"/>
  <c r="R90" i="4" s="1"/>
  <c r="S90" i="4"/>
  <c r="T90" i="4" s="1"/>
  <c r="U90" i="4" s="1"/>
  <c r="X90" i="4"/>
  <c r="Y90" i="4"/>
  <c r="Z90" i="4"/>
  <c r="AC90" i="4"/>
  <c r="AD90" i="4"/>
  <c r="AE90" i="4"/>
  <c r="AF90" i="4"/>
  <c r="A91" i="4"/>
  <c r="B91" i="4"/>
  <c r="C91" i="4"/>
  <c r="D91" i="4"/>
  <c r="E91" i="4"/>
  <c r="F91" i="4"/>
  <c r="G91" i="4"/>
  <c r="H91" i="4"/>
  <c r="I91" i="4"/>
  <c r="J91" i="4"/>
  <c r="K91" i="4"/>
  <c r="L91" i="4"/>
  <c r="M91" i="4"/>
  <c r="N91" i="4"/>
  <c r="O91" i="4"/>
  <c r="P91" i="4"/>
  <c r="X91" i="4"/>
  <c r="Y91" i="4"/>
  <c r="AC91" i="4"/>
  <c r="AE91" i="4"/>
  <c r="A92" i="4"/>
  <c r="B92" i="4"/>
  <c r="C92" i="4"/>
  <c r="D92" i="4"/>
  <c r="E92" i="4"/>
  <c r="F92" i="4"/>
  <c r="G92" i="4"/>
  <c r="H92" i="4"/>
  <c r="I92" i="4"/>
  <c r="J92" i="4"/>
  <c r="K92" i="4"/>
  <c r="L92" i="4"/>
  <c r="M92" i="4"/>
  <c r="N92" i="4"/>
  <c r="O92" i="4"/>
  <c r="P92" i="4"/>
  <c r="S92" i="4"/>
  <c r="T92" i="4" s="1"/>
  <c r="X92" i="4"/>
  <c r="Y92" i="4"/>
  <c r="A93" i="4"/>
  <c r="B93" i="4"/>
  <c r="C93" i="4"/>
  <c r="D93" i="4"/>
  <c r="E93" i="4"/>
  <c r="F93" i="4"/>
  <c r="G93" i="4"/>
  <c r="H93" i="4"/>
  <c r="I93" i="4"/>
  <c r="J93" i="4"/>
  <c r="K93" i="4"/>
  <c r="L93" i="4"/>
  <c r="M93" i="4"/>
  <c r="N93" i="4"/>
  <c r="O93" i="4"/>
  <c r="P93" i="4"/>
  <c r="Q93" i="4"/>
  <c r="R93" i="4"/>
  <c r="S93" i="4"/>
  <c r="X93" i="4"/>
  <c r="Y93" i="4"/>
  <c r="A94" i="4"/>
  <c r="B94" i="4"/>
  <c r="C94" i="4"/>
  <c r="D94" i="4"/>
  <c r="E94" i="4"/>
  <c r="F94" i="4"/>
  <c r="G94" i="4"/>
  <c r="H94" i="4"/>
  <c r="I94" i="4"/>
  <c r="J94" i="4"/>
  <c r="K94" i="4"/>
  <c r="L94" i="4"/>
  <c r="M94" i="4"/>
  <c r="N94" i="4"/>
  <c r="O94" i="4"/>
  <c r="P94" i="4"/>
  <c r="Q94" i="4"/>
  <c r="R94" i="4"/>
  <c r="S94" i="4"/>
  <c r="X94" i="4"/>
  <c r="Y94" i="4"/>
  <c r="A95" i="4"/>
  <c r="B95" i="4"/>
  <c r="C95" i="4"/>
  <c r="D95" i="4"/>
  <c r="E95" i="4"/>
  <c r="F95" i="4"/>
  <c r="G95" i="4"/>
  <c r="H95" i="4"/>
  <c r="I95" i="4"/>
  <c r="J95" i="4"/>
  <c r="K95" i="4"/>
  <c r="L95" i="4"/>
  <c r="M95" i="4"/>
  <c r="N95" i="4"/>
  <c r="O95" i="4"/>
  <c r="P95" i="4"/>
  <c r="Q95" i="4"/>
  <c r="R95" i="4"/>
  <c r="S95" i="4"/>
  <c r="X95" i="4"/>
  <c r="Y95" i="4"/>
  <c r="Z95" i="4" s="1"/>
  <c r="AC95" i="4"/>
  <c r="AE95" i="4"/>
  <c r="A96" i="4"/>
  <c r="B96" i="4"/>
  <c r="C96" i="4"/>
  <c r="D96" i="4"/>
  <c r="E96" i="4"/>
  <c r="F96" i="4"/>
  <c r="G96" i="4"/>
  <c r="H96" i="4"/>
  <c r="I96" i="4"/>
  <c r="J96" i="4"/>
  <c r="K96" i="4"/>
  <c r="L96" i="4"/>
  <c r="M96" i="4"/>
  <c r="N96" i="4"/>
  <c r="O96" i="4"/>
  <c r="P96" i="4"/>
  <c r="X96" i="4"/>
  <c r="AE96" i="4" s="1"/>
  <c r="Y96" i="4"/>
  <c r="Z96" i="4"/>
  <c r="AC96" i="4"/>
  <c r="AD96" i="4"/>
  <c r="AF96" i="4"/>
  <c r="A97" i="4"/>
  <c r="B97" i="4"/>
  <c r="C97" i="4"/>
  <c r="D97" i="4"/>
  <c r="E97" i="4"/>
  <c r="F97" i="4"/>
  <c r="G97" i="4"/>
  <c r="H97" i="4"/>
  <c r="I97" i="4"/>
  <c r="J97" i="4"/>
  <c r="S97" i="4" s="1"/>
  <c r="K97" i="4"/>
  <c r="L97" i="4"/>
  <c r="M97" i="4"/>
  <c r="N97" i="4"/>
  <c r="O97" i="4"/>
  <c r="P97" i="4"/>
  <c r="T97" i="4"/>
  <c r="X97" i="4"/>
  <c r="Y97" i="4"/>
  <c r="AD97" i="4"/>
  <c r="AF97" i="4"/>
  <c r="A98" i="4"/>
  <c r="B98" i="4"/>
  <c r="C98" i="4"/>
  <c r="D98" i="4"/>
  <c r="E98" i="4"/>
  <c r="F98" i="4"/>
  <c r="G98" i="4"/>
  <c r="H98" i="4"/>
  <c r="I98" i="4"/>
  <c r="J98" i="4"/>
  <c r="K98" i="4"/>
  <c r="L98" i="4"/>
  <c r="M98" i="4"/>
  <c r="N98" i="4"/>
  <c r="O98" i="4"/>
  <c r="P98" i="4"/>
  <c r="Q98" i="4"/>
  <c r="R98" i="4"/>
  <c r="X98" i="4"/>
  <c r="AE98" i="4" s="1"/>
  <c r="Y98" i="4"/>
  <c r="AF98" i="4" s="1"/>
  <c r="AC98" i="4"/>
  <c r="AD98" i="4"/>
  <c r="A99" i="4"/>
  <c r="B99" i="4"/>
  <c r="C99" i="4"/>
  <c r="D99" i="4"/>
  <c r="E99" i="4"/>
  <c r="F99" i="4"/>
  <c r="G99" i="4"/>
  <c r="H99" i="4"/>
  <c r="Q99" i="4" s="1"/>
  <c r="R99" i="4" s="1"/>
  <c r="I99" i="4"/>
  <c r="J99" i="4"/>
  <c r="K99" i="4"/>
  <c r="L99" i="4"/>
  <c r="M99" i="4"/>
  <c r="N99" i="4"/>
  <c r="O99" i="4"/>
  <c r="P99" i="4"/>
  <c r="X99" i="4"/>
  <c r="Y99" i="4"/>
  <c r="AD99" i="4"/>
  <c r="AF99" i="4"/>
  <c r="A100" i="4"/>
  <c r="B100" i="4"/>
  <c r="C100" i="4"/>
  <c r="D100" i="4"/>
  <c r="E100" i="4"/>
  <c r="F100" i="4"/>
  <c r="G100" i="4"/>
  <c r="H100" i="4"/>
  <c r="I100" i="4"/>
  <c r="J100" i="4"/>
  <c r="K100" i="4"/>
  <c r="L100" i="4"/>
  <c r="M100" i="4"/>
  <c r="N100" i="4"/>
  <c r="O100" i="4"/>
  <c r="P100" i="4"/>
  <c r="X100" i="4"/>
  <c r="AC100" i="4" s="1"/>
  <c r="Y100" i="4"/>
  <c r="Z100" i="4" s="1"/>
  <c r="AD100" i="4"/>
  <c r="AF100" i="4"/>
  <c r="A101" i="4"/>
  <c r="B101" i="4"/>
  <c r="C101" i="4"/>
  <c r="D101" i="4"/>
  <c r="E101" i="4"/>
  <c r="F101" i="4"/>
  <c r="G101" i="4"/>
  <c r="H101" i="4"/>
  <c r="I101" i="4"/>
  <c r="J101" i="4"/>
  <c r="K101" i="4"/>
  <c r="L101" i="4"/>
  <c r="M101" i="4"/>
  <c r="N101" i="4"/>
  <c r="O101" i="4"/>
  <c r="P101" i="4"/>
  <c r="X101" i="4"/>
  <c r="Y101" i="4"/>
  <c r="AF101" i="4" s="1"/>
  <c r="Z101" i="4"/>
  <c r="AC101" i="4"/>
  <c r="AD101" i="4"/>
  <c r="AE101" i="4"/>
  <c r="A102" i="4"/>
  <c r="B102" i="4"/>
  <c r="C102" i="4"/>
  <c r="D102" i="4"/>
  <c r="E102" i="4"/>
  <c r="F102" i="4"/>
  <c r="G102" i="4"/>
  <c r="H102" i="4"/>
  <c r="I102" i="4"/>
  <c r="J102" i="4"/>
  <c r="K102" i="4"/>
  <c r="L102" i="4"/>
  <c r="M102" i="4"/>
  <c r="N102" i="4"/>
  <c r="O102" i="4"/>
  <c r="P102" i="4"/>
  <c r="S102" i="4"/>
  <c r="T102" i="4" s="1"/>
  <c r="X102" i="4"/>
  <c r="Y102" i="4"/>
  <c r="Z102" i="4" s="1"/>
  <c r="AC102" i="4"/>
  <c r="AD102" i="4"/>
  <c r="AE102" i="4"/>
  <c r="AF102" i="4"/>
  <c r="A103" i="4"/>
  <c r="B103" i="4"/>
  <c r="C103" i="4"/>
  <c r="Q103" i="4" s="1"/>
  <c r="D103" i="4"/>
  <c r="E103" i="4"/>
  <c r="F103" i="4"/>
  <c r="G103" i="4"/>
  <c r="H103" i="4"/>
  <c r="I103" i="4"/>
  <c r="J103" i="4"/>
  <c r="K103" i="4"/>
  <c r="L103" i="4"/>
  <c r="M103" i="4"/>
  <c r="N103" i="4"/>
  <c r="O103" i="4"/>
  <c r="P103" i="4"/>
  <c r="S103" i="4"/>
  <c r="T103" i="4" s="1"/>
  <c r="X103" i="4"/>
  <c r="AE103" i="4" s="1"/>
  <c r="Y103" i="4"/>
  <c r="AF103" i="4" s="1"/>
  <c r="AC103" i="4"/>
  <c r="AD103" i="4"/>
  <c r="A104" i="4"/>
  <c r="B104" i="4"/>
  <c r="C104" i="4"/>
  <c r="D104" i="4"/>
  <c r="E104" i="4"/>
  <c r="F104" i="4"/>
  <c r="G104" i="4"/>
  <c r="Q104" i="4" s="1"/>
  <c r="R104" i="4" s="1"/>
  <c r="U104" i="4" s="1"/>
  <c r="H104" i="4"/>
  <c r="I104" i="4"/>
  <c r="J104" i="4"/>
  <c r="K104" i="4"/>
  <c r="L104" i="4"/>
  <c r="M104" i="4"/>
  <c r="N104" i="4"/>
  <c r="O104" i="4"/>
  <c r="P104" i="4"/>
  <c r="S104" i="4"/>
  <c r="T104" i="4"/>
  <c r="X104" i="4"/>
  <c r="Y104" i="4"/>
  <c r="Z104" i="4" s="1"/>
  <c r="AC104" i="4"/>
  <c r="AD104" i="4"/>
  <c r="AE104" i="4"/>
  <c r="AF104" i="4"/>
  <c r="A105" i="4"/>
  <c r="B105" i="4"/>
  <c r="C105" i="4"/>
  <c r="D105" i="4"/>
  <c r="E105" i="4"/>
  <c r="F105" i="4"/>
  <c r="G105" i="4"/>
  <c r="H105" i="4"/>
  <c r="I105" i="4"/>
  <c r="J105" i="4"/>
  <c r="K105" i="4"/>
  <c r="L105" i="4"/>
  <c r="M105" i="4"/>
  <c r="N105" i="4"/>
  <c r="O105" i="4"/>
  <c r="P105" i="4"/>
  <c r="Q105" i="4"/>
  <c r="R105" i="4" s="1"/>
  <c r="X105" i="4"/>
  <c r="Y105" i="4"/>
  <c r="Z105" i="4" s="1"/>
  <c r="AC105" i="4"/>
  <c r="AE105" i="4"/>
  <c r="AF105" i="4"/>
  <c r="A106" i="4"/>
  <c r="B106" i="4"/>
  <c r="C106" i="4"/>
  <c r="D106" i="4"/>
  <c r="E106" i="4"/>
  <c r="F106" i="4"/>
  <c r="G106" i="4"/>
  <c r="H106" i="4"/>
  <c r="I106" i="4"/>
  <c r="J106" i="4"/>
  <c r="K106" i="4"/>
  <c r="L106" i="4"/>
  <c r="M106" i="4"/>
  <c r="N106" i="4"/>
  <c r="O106" i="4"/>
  <c r="P106" i="4"/>
  <c r="X106" i="4"/>
  <c r="Y106" i="4"/>
  <c r="Z106" i="4"/>
  <c r="AC106" i="4"/>
  <c r="AD106" i="4"/>
  <c r="AE106" i="4"/>
  <c r="AF106" i="4"/>
  <c r="A107" i="4"/>
  <c r="B107" i="4"/>
  <c r="C107" i="4"/>
  <c r="D107" i="4"/>
  <c r="E107" i="4"/>
  <c r="F107" i="4"/>
  <c r="G107" i="4"/>
  <c r="H107" i="4"/>
  <c r="I107" i="4"/>
  <c r="J107" i="4"/>
  <c r="K107" i="4"/>
  <c r="L107" i="4"/>
  <c r="M107" i="4"/>
  <c r="N107" i="4"/>
  <c r="O107" i="4"/>
  <c r="P107" i="4"/>
  <c r="S107" i="4"/>
  <c r="T107" i="4"/>
  <c r="X107" i="4"/>
  <c r="Y107" i="4"/>
  <c r="Z107" i="4" s="1"/>
  <c r="AC107" i="4"/>
  <c r="AD107" i="4"/>
  <c r="AE107" i="4"/>
  <c r="AF107" i="4"/>
  <c r="A108" i="4"/>
  <c r="B108" i="4"/>
  <c r="C108" i="4"/>
  <c r="D108" i="4"/>
  <c r="E108" i="4"/>
  <c r="F108" i="4"/>
  <c r="G108" i="4"/>
  <c r="H108" i="4"/>
  <c r="I108" i="4"/>
  <c r="J108" i="4"/>
  <c r="K108" i="4"/>
  <c r="L108" i="4"/>
  <c r="M108" i="4"/>
  <c r="N108" i="4"/>
  <c r="O108" i="4"/>
  <c r="P108" i="4"/>
  <c r="Q108" i="4"/>
  <c r="R108" i="4"/>
  <c r="S108" i="4"/>
  <c r="T108" i="4" s="1"/>
  <c r="U108" i="4" s="1"/>
  <c r="V108" i="4"/>
  <c r="X108" i="4"/>
  <c r="Y108" i="4"/>
  <c r="Z108" i="4"/>
  <c r="A109" i="4"/>
  <c r="B109" i="4"/>
  <c r="C109" i="4"/>
  <c r="D109" i="4"/>
  <c r="E109" i="4"/>
  <c r="F109" i="4"/>
  <c r="G109" i="4"/>
  <c r="H109" i="4"/>
  <c r="I109" i="4"/>
  <c r="J109" i="4"/>
  <c r="K109" i="4"/>
  <c r="L109" i="4"/>
  <c r="M109" i="4"/>
  <c r="S109" i="4" s="1"/>
  <c r="N109" i="4"/>
  <c r="O109" i="4"/>
  <c r="P109" i="4"/>
  <c r="Q109" i="4"/>
  <c r="R109" i="4"/>
  <c r="X109" i="4"/>
  <c r="Y109" i="4"/>
  <c r="Z109" i="4"/>
  <c r="AC109" i="4"/>
  <c r="AD109" i="4"/>
  <c r="AE109" i="4"/>
  <c r="AF109" i="4"/>
  <c r="A110" i="4"/>
  <c r="B110" i="4"/>
  <c r="C110" i="4"/>
  <c r="D110" i="4"/>
  <c r="E110" i="4"/>
  <c r="F110" i="4"/>
  <c r="G110" i="4"/>
  <c r="H110" i="4"/>
  <c r="I110" i="4"/>
  <c r="J110" i="4"/>
  <c r="K110" i="4"/>
  <c r="L110" i="4"/>
  <c r="M110" i="4"/>
  <c r="N110" i="4"/>
  <c r="O110" i="4"/>
  <c r="P110" i="4"/>
  <c r="X110" i="4"/>
  <c r="AC110" i="4" s="1"/>
  <c r="Y110" i="4"/>
  <c r="Z110" i="4"/>
  <c r="AD110" i="4"/>
  <c r="AE110" i="4"/>
  <c r="AF110" i="4"/>
  <c r="A111" i="4"/>
  <c r="B111" i="4"/>
  <c r="C111" i="4"/>
  <c r="D111" i="4"/>
  <c r="E111" i="4"/>
  <c r="F111" i="4"/>
  <c r="G111" i="4"/>
  <c r="H111" i="4"/>
  <c r="I111" i="4"/>
  <c r="J111" i="4"/>
  <c r="K111" i="4"/>
  <c r="L111" i="4"/>
  <c r="M111" i="4"/>
  <c r="N111" i="4"/>
  <c r="O111" i="4"/>
  <c r="P111" i="4"/>
  <c r="X111" i="4"/>
  <c r="Y111" i="4"/>
  <c r="Z111" i="4"/>
  <c r="A112" i="4"/>
  <c r="B112" i="4"/>
  <c r="C112" i="4"/>
  <c r="D112" i="4"/>
  <c r="E112" i="4"/>
  <c r="F112" i="4"/>
  <c r="G112" i="4"/>
  <c r="H112" i="4"/>
  <c r="I112" i="4"/>
  <c r="J112" i="4"/>
  <c r="K112" i="4"/>
  <c r="L112" i="4"/>
  <c r="M112" i="4"/>
  <c r="N112" i="4"/>
  <c r="O112" i="4"/>
  <c r="P112" i="4"/>
  <c r="Q112" i="4"/>
  <c r="R112" i="4"/>
  <c r="S112" i="4"/>
  <c r="V112" i="4" s="1"/>
  <c r="X112" i="4"/>
  <c r="Y112" i="4"/>
  <c r="Z112" i="4" s="1"/>
  <c r="AC112" i="4"/>
  <c r="AD112" i="4"/>
  <c r="AE112" i="4"/>
  <c r="AF112" i="4"/>
  <c r="A113" i="4"/>
  <c r="B113" i="4"/>
  <c r="C113" i="4"/>
  <c r="D113" i="4"/>
  <c r="E113" i="4"/>
  <c r="F113" i="4"/>
  <c r="G113" i="4"/>
  <c r="H113" i="4"/>
  <c r="I113" i="4"/>
  <c r="J113" i="4"/>
  <c r="K113" i="4"/>
  <c r="L113" i="4"/>
  <c r="M113" i="4"/>
  <c r="N113" i="4"/>
  <c r="O113" i="4"/>
  <c r="P113" i="4"/>
  <c r="Q113" i="4"/>
  <c r="R113" i="4" s="1"/>
  <c r="X113" i="4"/>
  <c r="Y113" i="4"/>
  <c r="Z113" i="4" s="1"/>
  <c r="A114" i="4"/>
  <c r="B114" i="4"/>
  <c r="C114" i="4"/>
  <c r="D114" i="4"/>
  <c r="E114" i="4"/>
  <c r="F114" i="4"/>
  <c r="G114" i="4"/>
  <c r="H114" i="4"/>
  <c r="I114" i="4"/>
  <c r="J114" i="4"/>
  <c r="K114" i="4"/>
  <c r="L114" i="4"/>
  <c r="M114" i="4"/>
  <c r="N114" i="4"/>
  <c r="O114" i="4"/>
  <c r="P114" i="4"/>
  <c r="X114" i="4"/>
  <c r="Y114" i="4"/>
  <c r="Z114" i="4"/>
  <c r="AC114" i="4"/>
  <c r="AD114" i="4"/>
  <c r="AE114" i="4"/>
  <c r="AF114" i="4"/>
  <c r="A115" i="4"/>
  <c r="B115" i="4"/>
  <c r="C115" i="4"/>
  <c r="D115" i="4"/>
  <c r="E115" i="4"/>
  <c r="F115" i="4"/>
  <c r="G115" i="4"/>
  <c r="H115" i="4"/>
  <c r="I115" i="4"/>
  <c r="J115" i="4"/>
  <c r="K115" i="4"/>
  <c r="L115" i="4"/>
  <c r="M115" i="4"/>
  <c r="N115" i="4"/>
  <c r="O115" i="4"/>
  <c r="P115" i="4"/>
  <c r="X115" i="4"/>
  <c r="Y115" i="4"/>
  <c r="Z115" i="4" s="1"/>
  <c r="AC115" i="4"/>
  <c r="AD115" i="4"/>
  <c r="AE115" i="4"/>
  <c r="AF115" i="4"/>
  <c r="A116" i="4"/>
  <c r="B116" i="4"/>
  <c r="C116" i="4"/>
  <c r="D116" i="4"/>
  <c r="E116" i="4"/>
  <c r="F116" i="4"/>
  <c r="G116" i="4"/>
  <c r="H116" i="4"/>
  <c r="I116" i="4"/>
  <c r="J116" i="4"/>
  <c r="S116" i="4" s="1"/>
  <c r="K116" i="4"/>
  <c r="L116" i="4"/>
  <c r="M116" i="4"/>
  <c r="N116" i="4"/>
  <c r="O116" i="4"/>
  <c r="P116" i="4"/>
  <c r="X116" i="4"/>
  <c r="AC116" i="4" s="1"/>
  <c r="Y116" i="4"/>
  <c r="Z116" i="4"/>
  <c r="AD116" i="4"/>
  <c r="AE116" i="4"/>
  <c r="AF116" i="4"/>
  <c r="A117" i="4"/>
  <c r="B117" i="4"/>
  <c r="C117" i="4"/>
  <c r="D117" i="4"/>
  <c r="E117" i="4"/>
  <c r="F117" i="4"/>
  <c r="G117" i="4"/>
  <c r="H117" i="4"/>
  <c r="I117" i="4"/>
  <c r="J117" i="4"/>
  <c r="K117" i="4"/>
  <c r="L117" i="4"/>
  <c r="M117" i="4"/>
  <c r="N117" i="4"/>
  <c r="O117" i="4"/>
  <c r="P117" i="4"/>
  <c r="S117" i="4"/>
  <c r="T117" i="4"/>
  <c r="X117" i="4"/>
  <c r="Y117" i="4"/>
  <c r="Z117" i="4"/>
  <c r="AC117" i="4"/>
  <c r="AD117" i="4"/>
  <c r="AE117" i="4"/>
  <c r="AF117" i="4"/>
  <c r="A118" i="4"/>
  <c r="B118" i="4"/>
  <c r="C118" i="4"/>
  <c r="D118" i="4"/>
  <c r="E118" i="4"/>
  <c r="F118" i="4"/>
  <c r="G118" i="4"/>
  <c r="H118" i="4"/>
  <c r="I118" i="4"/>
  <c r="J118" i="4"/>
  <c r="K118" i="4"/>
  <c r="L118" i="4"/>
  <c r="M118" i="4"/>
  <c r="N118" i="4"/>
  <c r="O118" i="4"/>
  <c r="P118" i="4"/>
  <c r="Q118" i="4"/>
  <c r="R118" i="4"/>
  <c r="S118" i="4"/>
  <c r="T118" i="4"/>
  <c r="U118" i="4" s="1"/>
  <c r="V118" i="4"/>
  <c r="X118" i="4"/>
  <c r="Y118" i="4"/>
  <c r="A119" i="4"/>
  <c r="B119" i="4"/>
  <c r="C119" i="4"/>
  <c r="D119" i="4"/>
  <c r="E119" i="4"/>
  <c r="F119" i="4"/>
  <c r="G119" i="4"/>
  <c r="H119" i="4"/>
  <c r="I119" i="4"/>
  <c r="J119" i="4"/>
  <c r="K119" i="4"/>
  <c r="L119" i="4"/>
  <c r="M119" i="4"/>
  <c r="N119" i="4"/>
  <c r="O119" i="4"/>
  <c r="P119" i="4"/>
  <c r="S119" i="4"/>
  <c r="X119" i="4"/>
  <c r="Y119" i="4"/>
  <c r="Z119" i="4" s="1"/>
  <c r="AC119" i="4"/>
  <c r="AE119" i="4"/>
  <c r="A120" i="4"/>
  <c r="B120" i="4"/>
  <c r="C120" i="4"/>
  <c r="D120" i="4"/>
  <c r="E120" i="4"/>
  <c r="F120" i="4"/>
  <c r="G120" i="4"/>
  <c r="H120" i="4"/>
  <c r="I120" i="4"/>
  <c r="J120" i="4"/>
  <c r="K120" i="4"/>
  <c r="L120" i="4"/>
  <c r="M120" i="4"/>
  <c r="N120" i="4"/>
  <c r="O120" i="4"/>
  <c r="P120" i="4"/>
  <c r="X120" i="4"/>
  <c r="Y120" i="4"/>
  <c r="Z120" i="4"/>
  <c r="AC120" i="4"/>
  <c r="AD120" i="4"/>
  <c r="AE120" i="4"/>
  <c r="AF120" i="4"/>
  <c r="A121" i="4"/>
  <c r="B121" i="4"/>
  <c r="C121" i="4"/>
  <c r="D121" i="4"/>
  <c r="E121" i="4"/>
  <c r="F121" i="4"/>
  <c r="G121" i="4"/>
  <c r="H121" i="4"/>
  <c r="I121" i="4"/>
  <c r="J121" i="4"/>
  <c r="S121" i="4" s="1"/>
  <c r="T121" i="4" s="1"/>
  <c r="K121" i="4"/>
  <c r="L121" i="4"/>
  <c r="M121" i="4"/>
  <c r="N121" i="4"/>
  <c r="O121" i="4"/>
  <c r="P121" i="4"/>
  <c r="X121" i="4"/>
  <c r="Y121" i="4"/>
  <c r="Z121" i="4"/>
  <c r="AC121" i="4"/>
  <c r="AD121" i="4"/>
  <c r="AE121" i="4"/>
  <c r="AF121" i="4"/>
  <c r="A122" i="4"/>
  <c r="B122" i="4"/>
  <c r="C122" i="4"/>
  <c r="D122" i="4"/>
  <c r="E122" i="4"/>
  <c r="F122" i="4"/>
  <c r="G122" i="4"/>
  <c r="H122" i="4"/>
  <c r="I122" i="4"/>
  <c r="J122" i="4"/>
  <c r="K122" i="4"/>
  <c r="L122" i="4"/>
  <c r="M122" i="4"/>
  <c r="N122" i="4"/>
  <c r="O122" i="4"/>
  <c r="P122" i="4"/>
  <c r="S122" i="4"/>
  <c r="T122" i="4"/>
  <c r="X122" i="4"/>
  <c r="AE122" i="4" s="1"/>
  <c r="Y122" i="4"/>
  <c r="AF122" i="4" s="1"/>
  <c r="Z122" i="4"/>
  <c r="AC122" i="4"/>
  <c r="AD122" i="4"/>
  <c r="A123" i="4"/>
  <c r="B123" i="4"/>
  <c r="C123" i="4"/>
  <c r="D123" i="4"/>
  <c r="E123" i="4"/>
  <c r="F123" i="4"/>
  <c r="G123" i="4"/>
  <c r="H123" i="4"/>
  <c r="I123" i="4"/>
  <c r="J123" i="4"/>
  <c r="K123" i="4"/>
  <c r="L123" i="4"/>
  <c r="M123" i="4"/>
  <c r="N123" i="4"/>
  <c r="O123" i="4"/>
  <c r="P123" i="4"/>
  <c r="Q123" i="4"/>
  <c r="R123" i="4"/>
  <c r="S123" i="4"/>
  <c r="T123" i="4"/>
  <c r="U123" i="4"/>
  <c r="V123" i="4"/>
  <c r="X123" i="4"/>
  <c r="Y123" i="4"/>
  <c r="AD123" i="4"/>
  <c r="AF123" i="4"/>
  <c r="A124" i="4"/>
  <c r="B124" i="4"/>
  <c r="C124" i="4"/>
  <c r="D124" i="4"/>
  <c r="E124" i="4"/>
  <c r="F124" i="4"/>
  <c r="G124" i="4"/>
  <c r="H124" i="4"/>
  <c r="I124" i="4"/>
  <c r="J124" i="4"/>
  <c r="K124" i="4"/>
  <c r="L124" i="4"/>
  <c r="M124" i="4"/>
  <c r="N124" i="4"/>
  <c r="O124" i="4"/>
  <c r="P124" i="4"/>
  <c r="Q124" i="4"/>
  <c r="R124" i="4"/>
  <c r="X124" i="4"/>
  <c r="AC124" i="4" s="1"/>
  <c r="Y124" i="4"/>
  <c r="Z124" i="4" s="1"/>
  <c r="AD124" i="4"/>
  <c r="AF124" i="4"/>
  <c r="A125" i="4"/>
  <c r="B125" i="4"/>
  <c r="C125" i="4"/>
  <c r="D125" i="4"/>
  <c r="E125" i="4"/>
  <c r="F125" i="4"/>
  <c r="G125" i="4"/>
  <c r="H125" i="4"/>
  <c r="I125" i="4"/>
  <c r="J125" i="4"/>
  <c r="K125" i="4"/>
  <c r="L125" i="4"/>
  <c r="M125" i="4"/>
  <c r="N125" i="4"/>
  <c r="O125" i="4"/>
  <c r="P125" i="4"/>
  <c r="X125" i="4"/>
  <c r="Y125" i="4"/>
  <c r="Z125" i="4"/>
  <c r="AC125" i="4"/>
  <c r="AD125" i="4"/>
  <c r="AE125" i="4"/>
  <c r="AF125" i="4"/>
  <c r="A126" i="4"/>
  <c r="B126" i="4"/>
  <c r="C126" i="4"/>
  <c r="D126" i="4"/>
  <c r="E126" i="4"/>
  <c r="F126" i="4"/>
  <c r="G126" i="4"/>
  <c r="H126" i="4"/>
  <c r="I126" i="4"/>
  <c r="J126" i="4"/>
  <c r="K126" i="4"/>
  <c r="L126" i="4"/>
  <c r="M126" i="4"/>
  <c r="N126" i="4"/>
  <c r="O126" i="4"/>
  <c r="P126" i="4"/>
  <c r="Q126" i="4"/>
  <c r="R126" i="4" s="1"/>
  <c r="S126" i="4"/>
  <c r="T126" i="4"/>
  <c r="U126" i="4"/>
  <c r="V126" i="4"/>
  <c r="X126" i="4"/>
  <c r="Y126" i="4"/>
  <c r="Z126" i="4"/>
  <c r="A127" i="4"/>
  <c r="B127" i="4"/>
  <c r="C127" i="4"/>
  <c r="D127" i="4"/>
  <c r="E127" i="4"/>
  <c r="F127" i="4"/>
  <c r="G127" i="4"/>
  <c r="H127" i="4"/>
  <c r="I127" i="4"/>
  <c r="J127" i="4"/>
  <c r="K127" i="4"/>
  <c r="L127" i="4"/>
  <c r="M127" i="4"/>
  <c r="N127" i="4"/>
  <c r="O127" i="4"/>
  <c r="P127" i="4"/>
  <c r="Q127" i="4"/>
  <c r="R127" i="4"/>
  <c r="S127" i="4"/>
  <c r="V127" i="4" s="1"/>
  <c r="T127" i="4"/>
  <c r="U127" i="4"/>
  <c r="X127" i="4"/>
  <c r="AE127" i="4" s="1"/>
  <c r="Y127" i="4"/>
  <c r="AF127" i="4" s="1"/>
  <c r="AD127" i="4"/>
  <c r="A128" i="4"/>
  <c r="B128" i="4"/>
  <c r="C128" i="4"/>
  <c r="D128" i="4"/>
  <c r="E128" i="4"/>
  <c r="F128" i="4"/>
  <c r="G128" i="4"/>
  <c r="H128" i="4"/>
  <c r="I128" i="4"/>
  <c r="J128" i="4"/>
  <c r="K128" i="4"/>
  <c r="L128" i="4"/>
  <c r="M128" i="4"/>
  <c r="N128" i="4"/>
  <c r="O128" i="4"/>
  <c r="P128" i="4"/>
  <c r="Q128" i="4"/>
  <c r="R128" i="4"/>
  <c r="X128" i="4"/>
  <c r="Y128" i="4"/>
  <c r="Z128" i="4" s="1"/>
  <c r="AC128" i="4"/>
  <c r="AD128" i="4"/>
  <c r="AE128" i="4"/>
  <c r="AF128" i="4"/>
  <c r="A129" i="4"/>
  <c r="B129" i="4"/>
  <c r="C129" i="4"/>
  <c r="D129" i="4"/>
  <c r="E129" i="4"/>
  <c r="F129" i="4"/>
  <c r="G129" i="4"/>
  <c r="H129" i="4"/>
  <c r="I129" i="4"/>
  <c r="J129" i="4"/>
  <c r="K129" i="4"/>
  <c r="L129" i="4"/>
  <c r="M129" i="4"/>
  <c r="N129" i="4"/>
  <c r="O129" i="4"/>
  <c r="P129" i="4"/>
  <c r="X129" i="4"/>
  <c r="Y129" i="4"/>
  <c r="Z129" i="4" s="1"/>
  <c r="AC129" i="4"/>
  <c r="AE129" i="4"/>
  <c r="AF129" i="4"/>
  <c r="A130" i="4"/>
  <c r="B130" i="4"/>
  <c r="C130" i="4"/>
  <c r="D130" i="4"/>
  <c r="E130" i="4"/>
  <c r="F130" i="4"/>
  <c r="G130" i="4"/>
  <c r="H130" i="4"/>
  <c r="I130" i="4"/>
  <c r="J130" i="4"/>
  <c r="K130" i="4"/>
  <c r="L130" i="4"/>
  <c r="M130" i="4"/>
  <c r="N130" i="4"/>
  <c r="O130" i="4"/>
  <c r="P130" i="4"/>
  <c r="X130" i="4"/>
  <c r="Z130" i="4" s="1"/>
  <c r="Y130" i="4"/>
  <c r="AD130" i="4"/>
  <c r="AF130" i="4"/>
  <c r="A131" i="4"/>
  <c r="B131" i="4"/>
  <c r="C131" i="4"/>
  <c r="D131" i="4"/>
  <c r="E131" i="4"/>
  <c r="F131" i="4"/>
  <c r="G131" i="4"/>
  <c r="H131" i="4"/>
  <c r="I131" i="4"/>
  <c r="J131" i="4"/>
  <c r="K131" i="4"/>
  <c r="L131" i="4"/>
  <c r="M131" i="4"/>
  <c r="N131" i="4"/>
  <c r="O131" i="4"/>
  <c r="P131" i="4"/>
  <c r="S131" i="4" s="1"/>
  <c r="X131" i="4"/>
  <c r="Y131" i="4"/>
  <c r="Z131" i="4" s="1"/>
  <c r="AC131" i="4"/>
  <c r="AE131" i="4"/>
  <c r="AF131" i="4"/>
  <c r="A132" i="4"/>
  <c r="B132" i="4"/>
  <c r="C132" i="4"/>
  <c r="D132" i="4"/>
  <c r="E132" i="4"/>
  <c r="F132" i="4"/>
  <c r="G132" i="4"/>
  <c r="H132" i="4"/>
  <c r="I132" i="4"/>
  <c r="J132" i="4"/>
  <c r="K132" i="4"/>
  <c r="S132" i="4" s="1"/>
  <c r="L132" i="4"/>
  <c r="M132" i="4"/>
  <c r="N132" i="4"/>
  <c r="O132" i="4"/>
  <c r="P132" i="4"/>
  <c r="Q132" i="4"/>
  <c r="R132" i="4"/>
  <c r="X132" i="4"/>
  <c r="AE132" i="4" s="1"/>
  <c r="Y132" i="4"/>
  <c r="Z132" i="4"/>
  <c r="AC132" i="4"/>
  <c r="A133" i="4"/>
  <c r="B133" i="4"/>
  <c r="C133" i="4"/>
  <c r="D133" i="4"/>
  <c r="E133" i="4"/>
  <c r="F133" i="4"/>
  <c r="G133" i="4"/>
  <c r="H133" i="4"/>
  <c r="I133" i="4"/>
  <c r="J133" i="4"/>
  <c r="S133" i="4" s="1"/>
  <c r="K133" i="4"/>
  <c r="L133" i="4"/>
  <c r="M133" i="4"/>
  <c r="N133" i="4"/>
  <c r="O133" i="4"/>
  <c r="P133" i="4"/>
  <c r="X133" i="4"/>
  <c r="Y133" i="4"/>
  <c r="Z133" i="4"/>
  <c r="AC133" i="4"/>
  <c r="AD133" i="4"/>
  <c r="AE133" i="4"/>
  <c r="AF133" i="4"/>
  <c r="A134" i="4"/>
  <c r="B134" i="4"/>
  <c r="C134" i="4"/>
  <c r="D134" i="4"/>
  <c r="E134" i="4"/>
  <c r="F134" i="4"/>
  <c r="G134" i="4"/>
  <c r="H134" i="4"/>
  <c r="I134" i="4"/>
  <c r="J134" i="4"/>
  <c r="K134" i="4"/>
  <c r="L134" i="4"/>
  <c r="M134" i="4"/>
  <c r="N134" i="4"/>
  <c r="O134" i="4"/>
  <c r="P134" i="4"/>
  <c r="X134" i="4"/>
  <c r="AC134" i="4" s="1"/>
  <c r="Y134" i="4"/>
  <c r="Z134" i="4"/>
  <c r="AD134" i="4"/>
  <c r="AE134" i="4"/>
  <c r="AF134" i="4"/>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S101" i="4" l="1"/>
  <c r="T95" i="4"/>
  <c r="U95" i="4" s="1"/>
  <c r="V95" i="4"/>
  <c r="AD60" i="4"/>
  <c r="AF60" i="4"/>
  <c r="Q69" i="4"/>
  <c r="Q100" i="4"/>
  <c r="R100" i="4" s="1"/>
  <c r="Z97" i="4"/>
  <c r="AC97" i="4"/>
  <c r="AE97" i="4"/>
  <c r="Q71" i="4"/>
  <c r="R71" i="4" s="1"/>
  <c r="Z46" i="4"/>
  <c r="AD46" i="4"/>
  <c r="AF46" i="4"/>
  <c r="V109" i="4"/>
  <c r="T109" i="4"/>
  <c r="U109" i="4" s="1"/>
  <c r="T93" i="4"/>
  <c r="U93" i="4" s="1"/>
  <c r="V93" i="4"/>
  <c r="T47" i="4"/>
  <c r="U47" i="4" s="1"/>
  <c r="V47" i="4"/>
  <c r="AC89" i="4"/>
  <c r="AE89" i="4"/>
  <c r="Z89" i="4"/>
  <c r="Q81" i="4"/>
  <c r="R81" i="4" s="1"/>
  <c r="AD126" i="4"/>
  <c r="AF126" i="4"/>
  <c r="AC46" i="4"/>
  <c r="AE46" i="4"/>
  <c r="Q67" i="4"/>
  <c r="R67" i="4" s="1"/>
  <c r="Q59" i="4"/>
  <c r="V89" i="4"/>
  <c r="R55" i="4"/>
  <c r="U55" i="4" s="1"/>
  <c r="V55" i="4"/>
  <c r="T94" i="4"/>
  <c r="U94" i="4" s="1"/>
  <c r="V94" i="4"/>
  <c r="Z91" i="4"/>
  <c r="AD91" i="4"/>
  <c r="AF91" i="4"/>
  <c r="S84" i="4"/>
  <c r="R78" i="4"/>
  <c r="U78" i="4" s="1"/>
  <c r="V78" i="4"/>
  <c r="AC123" i="4"/>
  <c r="AE123" i="4"/>
  <c r="T133" i="4"/>
  <c r="R54" i="4"/>
  <c r="V54" i="4"/>
  <c r="Q58" i="4"/>
  <c r="R58" i="4" s="1"/>
  <c r="Q133" i="4"/>
  <c r="R133" i="4" s="1"/>
  <c r="T82" i="4"/>
  <c r="Z92" i="4"/>
  <c r="AD92" i="4"/>
  <c r="AF92" i="4"/>
  <c r="AD49" i="4"/>
  <c r="AF49" i="4"/>
  <c r="AC92" i="4"/>
  <c r="AE92" i="4"/>
  <c r="V90" i="4"/>
  <c r="AE126" i="4"/>
  <c r="AC126" i="4"/>
  <c r="T73" i="4"/>
  <c r="U73" i="4" s="1"/>
  <c r="V73" i="4"/>
  <c r="Z123" i="4"/>
  <c r="S113" i="4"/>
  <c r="Q114" i="4"/>
  <c r="R114" i="4" s="1"/>
  <c r="Q115" i="4"/>
  <c r="R115" i="4" s="1"/>
  <c r="AD111" i="4"/>
  <c r="AF111" i="4"/>
  <c r="AE108" i="4"/>
  <c r="AC108" i="4"/>
  <c r="Q86" i="4"/>
  <c r="R86" i="4" s="1"/>
  <c r="S129" i="4"/>
  <c r="S130" i="4"/>
  <c r="AC111" i="4"/>
  <c r="AE111" i="4"/>
  <c r="Z82" i="4"/>
  <c r="AC82" i="4"/>
  <c r="AE82" i="4"/>
  <c r="S52" i="4"/>
  <c r="S98" i="4"/>
  <c r="S51" i="4"/>
  <c r="S128" i="4"/>
  <c r="Q119" i="4"/>
  <c r="R119" i="4" s="1"/>
  <c r="Q116" i="4"/>
  <c r="R116" i="4" s="1"/>
  <c r="S99" i="4"/>
  <c r="Q87" i="4"/>
  <c r="R87" i="4" s="1"/>
  <c r="S66" i="4"/>
  <c r="S53" i="4"/>
  <c r="T116" i="4"/>
  <c r="U116" i="4" s="1"/>
  <c r="V116" i="4"/>
  <c r="T112" i="4"/>
  <c r="U112" i="4" s="1"/>
  <c r="Z103" i="4"/>
  <c r="S67" i="4"/>
  <c r="R103" i="4"/>
  <c r="V103" i="4"/>
  <c r="Q73" i="4"/>
  <c r="R73" i="4" s="1"/>
  <c r="Q129" i="4"/>
  <c r="R129" i="4" s="1"/>
  <c r="Q117" i="4"/>
  <c r="Z93" i="4"/>
  <c r="AD93" i="4"/>
  <c r="AF93" i="4"/>
  <c r="Q88" i="4"/>
  <c r="R88" i="4" s="1"/>
  <c r="T83" i="4"/>
  <c r="U83" i="4" s="1"/>
  <c r="V83" i="4"/>
  <c r="Q85" i="4"/>
  <c r="R85" i="4" s="1"/>
  <c r="AE79" i="4"/>
  <c r="Z79" i="4"/>
  <c r="AC79" i="4"/>
  <c r="Q106" i="4"/>
  <c r="R106" i="4" s="1"/>
  <c r="S96" i="4"/>
  <c r="V104" i="4"/>
  <c r="AC93" i="4"/>
  <c r="AE93" i="4"/>
  <c r="T68" i="4"/>
  <c r="AC70" i="4"/>
  <c r="AE70" i="4"/>
  <c r="U54" i="4"/>
  <c r="Q120" i="4"/>
  <c r="R120" i="4" s="1"/>
  <c r="Z118" i="4"/>
  <c r="AD118" i="4"/>
  <c r="AF118" i="4"/>
  <c r="U103" i="4"/>
  <c r="S100" i="4"/>
  <c r="S81" i="4"/>
  <c r="T132" i="4"/>
  <c r="U132" i="4" s="1"/>
  <c r="V132" i="4"/>
  <c r="Q121" i="4"/>
  <c r="AC118" i="4"/>
  <c r="AE118" i="4"/>
  <c r="Q66" i="4"/>
  <c r="R66" i="4" s="1"/>
  <c r="S114" i="4"/>
  <c r="T88" i="4"/>
  <c r="U88" i="4" s="1"/>
  <c r="V88" i="4"/>
  <c r="S85" i="4"/>
  <c r="S115" i="4"/>
  <c r="Q134" i="4"/>
  <c r="R134" i="4" s="1"/>
  <c r="Q102" i="4"/>
  <c r="T87" i="4"/>
  <c r="U87" i="4" s="1"/>
  <c r="V87" i="4"/>
  <c r="Q72" i="4"/>
  <c r="R72" i="4" s="1"/>
  <c r="Z70" i="4"/>
  <c r="AD70" i="4"/>
  <c r="AF70" i="4"/>
  <c r="Q74" i="4"/>
  <c r="S65" i="4"/>
  <c r="T131" i="4"/>
  <c r="U131" i="4" s="1"/>
  <c r="V131" i="4"/>
  <c r="AD108" i="4"/>
  <c r="AF108" i="4"/>
  <c r="Q107" i="4"/>
  <c r="Z75" i="4"/>
  <c r="AC75" i="4"/>
  <c r="AE75" i="4"/>
  <c r="Q122" i="4"/>
  <c r="S110" i="4"/>
  <c r="AD89" i="4"/>
  <c r="AF89" i="4"/>
  <c r="Q52" i="4"/>
  <c r="R52" i="4" s="1"/>
  <c r="T119" i="4"/>
  <c r="S111" i="4"/>
  <c r="Q101" i="4"/>
  <c r="R101" i="4" s="1"/>
  <c r="S62" i="4"/>
  <c r="AD132" i="4"/>
  <c r="AF132" i="4"/>
  <c r="Q68" i="4"/>
  <c r="R68" i="4" s="1"/>
  <c r="Q53" i="4"/>
  <c r="R53" i="4" s="1"/>
  <c r="Q131" i="4"/>
  <c r="R131" i="4" s="1"/>
  <c r="Q130" i="4"/>
  <c r="R130" i="4" s="1"/>
  <c r="S124" i="4"/>
  <c r="Z84" i="4"/>
  <c r="T71" i="4"/>
  <c r="S63" i="4"/>
  <c r="AD131" i="4"/>
  <c r="S91" i="4"/>
  <c r="AD84" i="4"/>
  <c r="AF84" i="4"/>
  <c r="S48" i="4"/>
  <c r="AC113" i="4"/>
  <c r="AE113" i="4"/>
  <c r="Q110" i="4"/>
  <c r="R110" i="4" s="1"/>
  <c r="AE130" i="4"/>
  <c r="S105" i="4"/>
  <c r="Z98" i="4"/>
  <c r="Q96" i="4"/>
  <c r="R96" i="4" s="1"/>
  <c r="AC83" i="4"/>
  <c r="S77" i="4"/>
  <c r="AD65" i="4"/>
  <c r="AF65" i="4"/>
  <c r="Q83" i="4"/>
  <c r="R83" i="4" s="1"/>
  <c r="Q111" i="4"/>
  <c r="R111" i="4" s="1"/>
  <c r="Q97" i="4"/>
  <c r="AC65" i="4"/>
  <c r="AE65" i="4"/>
  <c r="Q62" i="4"/>
  <c r="R62" i="4" s="1"/>
  <c r="S57" i="4"/>
  <c r="AC51" i="4"/>
  <c r="AE51" i="4"/>
  <c r="S125" i="4"/>
  <c r="Q82" i="4"/>
  <c r="R82" i="4" s="1"/>
  <c r="AC130" i="4"/>
  <c r="AC127" i="4"/>
  <c r="S106" i="4"/>
  <c r="Z94" i="4"/>
  <c r="AD94" i="4"/>
  <c r="AF94" i="4"/>
  <c r="AD113" i="4"/>
  <c r="AF113" i="4"/>
  <c r="S76" i="4"/>
  <c r="S134" i="4"/>
  <c r="Z127" i="4"/>
  <c r="AC94" i="4"/>
  <c r="AE94" i="4"/>
  <c r="Q63" i="4"/>
  <c r="R63" i="4" s="1"/>
  <c r="S58" i="4"/>
  <c r="Z50" i="4"/>
  <c r="S120" i="4"/>
  <c r="Q91" i="4"/>
  <c r="R91" i="4" s="1"/>
  <c r="Q48" i="4"/>
  <c r="R48" i="4" s="1"/>
  <c r="Q125" i="4"/>
  <c r="R125" i="4" s="1"/>
  <c r="T86" i="4"/>
  <c r="Q49" i="4"/>
  <c r="Z99" i="4"/>
  <c r="AC99" i="4"/>
  <c r="AE99" i="4"/>
  <c r="Q92" i="4"/>
  <c r="R92" i="4" s="1"/>
  <c r="U92" i="4" s="1"/>
  <c r="S72" i="4"/>
  <c r="AD129" i="4"/>
  <c r="AE124" i="4"/>
  <c r="AF119" i="4"/>
  <c r="AD105" i="4"/>
  <c r="AE100" i="4"/>
  <c r="AF95" i="4"/>
  <c r="AD81" i="4"/>
  <c r="AE76" i="4"/>
  <c r="AF71" i="4"/>
  <c r="AD57" i="4"/>
  <c r="AD119" i="4"/>
  <c r="AD95" i="4"/>
  <c r="AD71" i="4"/>
  <c r="AF51" i="4"/>
  <c r="R117" i="4" l="1"/>
  <c r="U117" i="4" s="1"/>
  <c r="V117" i="4"/>
  <c r="T77" i="4"/>
  <c r="U77" i="4" s="1"/>
  <c r="V77" i="4"/>
  <c r="T129" i="4"/>
  <c r="U129" i="4" s="1"/>
  <c r="V129" i="4"/>
  <c r="T111" i="4"/>
  <c r="U111" i="4" s="1"/>
  <c r="V111" i="4"/>
  <c r="T63" i="4"/>
  <c r="U63" i="4" s="1"/>
  <c r="V63" i="4"/>
  <c r="R122" i="4"/>
  <c r="U122" i="4" s="1"/>
  <c r="V122" i="4"/>
  <c r="T120" i="4"/>
  <c r="U120" i="4" s="1"/>
  <c r="V120" i="4"/>
  <c r="R107" i="4"/>
  <c r="U107" i="4" s="1"/>
  <c r="V107" i="4"/>
  <c r="T128" i="4"/>
  <c r="U128" i="4" s="1"/>
  <c r="V128" i="4"/>
  <c r="T52" i="4"/>
  <c r="U52" i="4" s="1"/>
  <c r="V52" i="4"/>
  <c r="T115" i="4"/>
  <c r="U115" i="4" s="1"/>
  <c r="V115" i="4"/>
  <c r="V85" i="4"/>
  <c r="T85" i="4"/>
  <c r="U85" i="4" s="1"/>
  <c r="T72" i="4"/>
  <c r="U72" i="4" s="1"/>
  <c r="V72" i="4"/>
  <c r="T96" i="4"/>
  <c r="U96" i="4" s="1"/>
  <c r="V96" i="4"/>
  <c r="V71" i="4"/>
  <c r="U71" i="4"/>
  <c r="T110" i="4"/>
  <c r="U110" i="4" s="1"/>
  <c r="V110" i="4"/>
  <c r="U82" i="4"/>
  <c r="U133" i="4"/>
  <c r="R49" i="4"/>
  <c r="U49" i="4" s="1"/>
  <c r="V49" i="4"/>
  <c r="V86" i="4"/>
  <c r="U68" i="4"/>
  <c r="T65" i="4"/>
  <c r="U65" i="4" s="1"/>
  <c r="V65" i="4"/>
  <c r="T130" i="4"/>
  <c r="U130" i="4" s="1"/>
  <c r="V130" i="4"/>
  <c r="T53" i="4"/>
  <c r="U53" i="4" s="1"/>
  <c r="V53" i="4"/>
  <c r="V119" i="4"/>
  <c r="U119" i="4"/>
  <c r="T105" i="4"/>
  <c r="U105" i="4" s="1"/>
  <c r="V105" i="4"/>
  <c r="T98" i="4"/>
  <c r="U98" i="4" s="1"/>
  <c r="V98" i="4"/>
  <c r="T57" i="4"/>
  <c r="U57" i="4" s="1"/>
  <c r="V57" i="4"/>
  <c r="T76" i="4"/>
  <c r="U76" i="4" s="1"/>
  <c r="V76" i="4"/>
  <c r="R97" i="4"/>
  <c r="U97" i="4" s="1"/>
  <c r="V97" i="4"/>
  <c r="U86" i="4"/>
  <c r="T100" i="4"/>
  <c r="U100" i="4" s="1"/>
  <c r="V100" i="4"/>
  <c r="V114" i="4"/>
  <c r="T114" i="4"/>
  <c r="U114" i="4" s="1"/>
  <c r="V66" i="4"/>
  <c r="T66" i="4"/>
  <c r="U66" i="4" s="1"/>
  <c r="T84" i="4"/>
  <c r="U84" i="4" s="1"/>
  <c r="V84" i="4"/>
  <c r="R59" i="4"/>
  <c r="U59" i="4" s="1"/>
  <c r="V59" i="4"/>
  <c r="T62" i="4"/>
  <c r="U62" i="4" s="1"/>
  <c r="V62" i="4"/>
  <c r="T134" i="4"/>
  <c r="U134" i="4" s="1"/>
  <c r="V134" i="4"/>
  <c r="V133" i="4"/>
  <c r="T106" i="4"/>
  <c r="U106" i="4" s="1"/>
  <c r="V106" i="4"/>
  <c r="R102" i="4"/>
  <c r="U102" i="4" s="1"/>
  <c r="V102" i="4"/>
  <c r="T91" i="4"/>
  <c r="U91" i="4" s="1"/>
  <c r="V91" i="4"/>
  <c r="T58" i="4"/>
  <c r="U58" i="4" s="1"/>
  <c r="V58" i="4"/>
  <c r="V82" i="4"/>
  <c r="T125" i="4"/>
  <c r="U125" i="4" s="1"/>
  <c r="V125" i="4"/>
  <c r="T124" i="4"/>
  <c r="U124" i="4" s="1"/>
  <c r="V124" i="4"/>
  <c r="R69" i="4"/>
  <c r="U69" i="4" s="1"/>
  <c r="V69" i="4"/>
  <c r="R74" i="4"/>
  <c r="U74" i="4" s="1"/>
  <c r="V74" i="4"/>
  <c r="T81" i="4"/>
  <c r="U81" i="4" s="1"/>
  <c r="V81" i="4"/>
  <c r="T48" i="4"/>
  <c r="U48" i="4" s="1"/>
  <c r="V48" i="4"/>
  <c r="T99" i="4"/>
  <c r="U99" i="4" s="1"/>
  <c r="V99" i="4"/>
  <c r="V92" i="4"/>
  <c r="T101" i="4"/>
  <c r="U101" i="4" s="1"/>
  <c r="V101" i="4"/>
  <c r="T51" i="4"/>
  <c r="U51" i="4" s="1"/>
  <c r="V51" i="4"/>
  <c r="R121" i="4"/>
  <c r="U121" i="4" s="1"/>
  <c r="V121" i="4"/>
  <c r="V68" i="4"/>
  <c r="T67" i="4"/>
  <c r="U67" i="4" s="1"/>
  <c r="V67" i="4"/>
  <c r="T113" i="4"/>
  <c r="U113" i="4" s="1"/>
  <c r="V113" i="4"/>
  <c r="B5" i="4" l="1"/>
  <c r="B12" i="4" s="1"/>
  <c r="H137" i="3"/>
  <c r="H136" i="3"/>
  <c r="H135" i="3"/>
  <c r="AC40" i="4" l="1"/>
  <c r="Y40" i="4"/>
  <c r="AD40" i="4" s="1"/>
  <c r="X40" i="4"/>
  <c r="AE40" i="4" s="1"/>
  <c r="AF40" i="4" l="1"/>
  <c r="L9" i="4"/>
  <c r="K113" i="3" s="1"/>
  <c r="K9" i="4"/>
  <c r="K112" i="3" s="1"/>
  <c r="J9" i="4"/>
  <c r="K111" i="3" s="1"/>
  <c r="I9" i="4"/>
  <c r="K110" i="3" s="1"/>
  <c r="A41" i="4"/>
  <c r="A42" i="4"/>
  <c r="A43" i="4"/>
  <c r="A44" i="4"/>
  <c r="A45" i="4"/>
  <c r="A40" i="4"/>
  <c r="B41" i="4"/>
  <c r="B42" i="4"/>
  <c r="B43" i="4"/>
  <c r="B44" i="4"/>
  <c r="B45" i="4"/>
  <c r="B40" i="4"/>
  <c r="O30" i="4" s="1"/>
  <c r="O32" i="4" l="1"/>
  <c r="I137" i="3" s="1"/>
  <c r="D23" i="3"/>
  <c r="P30" i="4"/>
  <c r="I135" i="3"/>
  <c r="P32" i="4" l="1"/>
  <c r="J137" i="3" s="1"/>
  <c r="J135" i="3"/>
  <c r="D24" i="3" l="1"/>
  <c r="E9" i="3" s="1"/>
  <c r="N38" i="4"/>
  <c r="O38" i="4"/>
  <c r="P38" i="4"/>
  <c r="I38" i="4"/>
  <c r="H38" i="4"/>
  <c r="G38" i="4"/>
  <c r="B22" i="4"/>
  <c r="B21" i="4"/>
  <c r="B20" i="4"/>
  <c r="B19" i="4"/>
  <c r="B18" i="4"/>
  <c r="B17" i="4"/>
  <c r="B16" i="4"/>
  <c r="B11" i="4"/>
  <c r="B10" i="4"/>
  <c r="B9" i="4"/>
  <c r="B8" i="4"/>
  <c r="E8" i="4" l="1"/>
  <c r="B23" i="4"/>
  <c r="Z36" i="4"/>
  <c r="D22" i="3"/>
  <c r="P31" i="4" l="1"/>
  <c r="J136" i="3" s="1"/>
  <c r="I136" i="3"/>
  <c r="D21" i="3"/>
  <c r="W4" i="4"/>
  <c r="L99" i="3"/>
  <c r="K99" i="3"/>
  <c r="L98" i="3"/>
  <c r="K98" i="3"/>
  <c r="L97" i="3"/>
  <c r="K97" i="3"/>
  <c r="K100" i="3"/>
  <c r="S3" i="4"/>
  <c r="J78" i="3" s="1"/>
  <c r="R3" i="4"/>
  <c r="I78" i="3" s="1"/>
  <c r="Q3" i="4"/>
  <c r="J77" i="3" s="1"/>
  <c r="P3" i="4"/>
  <c r="I77" i="3" s="1"/>
  <c r="O3" i="4"/>
  <c r="J76" i="3" s="1"/>
  <c r="N3" i="4"/>
  <c r="I76" i="3" s="1"/>
  <c r="Y3" i="4"/>
  <c r="K76" i="3" l="1"/>
  <c r="K77" i="3"/>
  <c r="K78" i="3"/>
  <c r="L51" i="3"/>
  <c r="L50" i="3"/>
  <c r="L49" i="3"/>
  <c r="L48" i="3"/>
  <c r="L47" i="3"/>
  <c r="Y41" i="4"/>
  <c r="Y42" i="4"/>
  <c r="Y43" i="4"/>
  <c r="Y44" i="4"/>
  <c r="Z44" i="4" s="1"/>
  <c r="Y45" i="4"/>
  <c r="X41" i="4"/>
  <c r="X42" i="4"/>
  <c r="X43" i="4"/>
  <c r="X44" i="4"/>
  <c r="X45" i="4"/>
  <c r="H3" i="4"/>
  <c r="G3" i="4"/>
  <c r="F3" i="4"/>
  <c r="E3" i="4"/>
  <c r="D3" i="4"/>
  <c r="C3" i="4"/>
  <c r="B3" i="4"/>
  <c r="Z45" i="4" l="1"/>
  <c r="AE43" i="4"/>
  <c r="AC43" i="4"/>
  <c r="Z43" i="4"/>
  <c r="AF43" i="4"/>
  <c r="AD43" i="4"/>
  <c r="AE42" i="4"/>
  <c r="AC42" i="4"/>
  <c r="Z42" i="4"/>
  <c r="AF42" i="4"/>
  <c r="AD42" i="4"/>
  <c r="AE41" i="4"/>
  <c r="AC41" i="4"/>
  <c r="Z41" i="4"/>
  <c r="AF41" i="4"/>
  <c r="AD41" i="4"/>
  <c r="X37" i="4"/>
  <c r="Y37" i="4"/>
  <c r="AE45" i="4"/>
  <c r="AC45" i="4"/>
  <c r="AF45" i="4"/>
  <c r="AD45" i="4"/>
  <c r="AE44" i="4"/>
  <c r="AC44" i="4"/>
  <c r="AF44" i="4"/>
  <c r="AD44" i="4"/>
  <c r="Z40" i="4"/>
  <c r="AC37" i="4" l="1"/>
  <c r="AC38" i="4" s="1"/>
  <c r="Z38" i="4"/>
  <c r="Z3" i="4" s="1"/>
  <c r="AA3" i="4" s="1"/>
  <c r="I100" i="3" s="1"/>
  <c r="AF37" i="4"/>
  <c r="AF38" i="4" s="1"/>
  <c r="AF3" i="4" s="1"/>
  <c r="J97" i="3" s="1"/>
  <c r="AE37" i="4"/>
  <c r="AE38" i="4" s="1"/>
  <c r="AE3" i="4" s="1"/>
  <c r="I97" i="3" s="1"/>
  <c r="AD37" i="4"/>
  <c r="V3" i="4"/>
  <c r="T3" i="4"/>
  <c r="J41" i="4"/>
  <c r="K41" i="4"/>
  <c r="L41" i="4"/>
  <c r="M41" i="4"/>
  <c r="N41" i="4"/>
  <c r="O41" i="4"/>
  <c r="P41" i="4"/>
  <c r="J42" i="4"/>
  <c r="K42" i="4"/>
  <c r="L42" i="4"/>
  <c r="M42" i="4"/>
  <c r="N42" i="4"/>
  <c r="O42" i="4"/>
  <c r="P42" i="4"/>
  <c r="J43" i="4"/>
  <c r="K43" i="4"/>
  <c r="L43" i="4"/>
  <c r="M43" i="4"/>
  <c r="N43" i="4"/>
  <c r="O43" i="4"/>
  <c r="P43" i="4"/>
  <c r="J44" i="4"/>
  <c r="K44" i="4"/>
  <c r="L44" i="4"/>
  <c r="M44" i="4"/>
  <c r="N44" i="4"/>
  <c r="O44" i="4"/>
  <c r="P44" i="4"/>
  <c r="J45" i="4"/>
  <c r="K45" i="4"/>
  <c r="L45" i="4"/>
  <c r="M45" i="4"/>
  <c r="N45" i="4"/>
  <c r="O45" i="4"/>
  <c r="P45" i="4"/>
  <c r="P40" i="4"/>
  <c r="O40" i="4"/>
  <c r="N40" i="4"/>
  <c r="M40" i="4"/>
  <c r="L40" i="4"/>
  <c r="K40" i="4"/>
  <c r="J40" i="4"/>
  <c r="I41" i="4"/>
  <c r="I42" i="4"/>
  <c r="I43" i="4"/>
  <c r="I44" i="4"/>
  <c r="I45" i="4"/>
  <c r="I40" i="4"/>
  <c r="H41" i="4"/>
  <c r="H42" i="4"/>
  <c r="H43" i="4"/>
  <c r="H44" i="4"/>
  <c r="H45" i="4"/>
  <c r="H40" i="4"/>
  <c r="G41" i="4"/>
  <c r="G42" i="4"/>
  <c r="G43" i="4"/>
  <c r="G44" i="4"/>
  <c r="G45" i="4"/>
  <c r="G40" i="4"/>
  <c r="F41" i="4"/>
  <c r="F42" i="4"/>
  <c r="F43" i="4"/>
  <c r="F44" i="4"/>
  <c r="F45" i="4"/>
  <c r="F40" i="4"/>
  <c r="E41" i="4"/>
  <c r="E42" i="4"/>
  <c r="E43" i="4"/>
  <c r="E44" i="4"/>
  <c r="E45" i="4"/>
  <c r="E40" i="4"/>
  <c r="C41" i="4"/>
  <c r="C42" i="4"/>
  <c r="C43" i="4"/>
  <c r="C44" i="4"/>
  <c r="C45" i="4"/>
  <c r="C40" i="4"/>
  <c r="D41" i="4"/>
  <c r="D42" i="4"/>
  <c r="D43" i="4"/>
  <c r="D44" i="4"/>
  <c r="D45" i="4"/>
  <c r="D40" i="4"/>
  <c r="U3" i="4"/>
  <c r="Q40" i="4" l="1"/>
  <c r="R40" i="4" s="1"/>
  <c r="S40" i="4"/>
  <c r="C37" i="4"/>
  <c r="F37" i="4"/>
  <c r="H37" i="4"/>
  <c r="I37" i="4"/>
  <c r="O37" i="4"/>
  <c r="AG37" i="4"/>
  <c r="D37" i="4"/>
  <c r="G37" i="4"/>
  <c r="J37" i="4"/>
  <c r="K37" i="4"/>
  <c r="L37" i="4"/>
  <c r="AH37" i="4"/>
  <c r="AH38" i="4" s="1"/>
  <c r="AH3" i="4" s="1"/>
  <c r="J98" i="3" s="1"/>
  <c r="AD38" i="4"/>
  <c r="M37" i="4"/>
  <c r="N37" i="4"/>
  <c r="P37" i="4"/>
  <c r="E37" i="4"/>
  <c r="W3" i="4"/>
  <c r="V40" i="4" l="1"/>
  <c r="T40" i="4"/>
  <c r="AG38" i="4"/>
  <c r="AG3" i="4" s="1"/>
  <c r="I98" i="3" s="1"/>
  <c r="AI37" i="4"/>
  <c r="AD3" i="4"/>
  <c r="J99" i="3" s="1"/>
  <c r="AI38" i="4"/>
  <c r="AC3" i="4"/>
  <c r="I99" i="3" s="1"/>
  <c r="U40" i="4" l="1"/>
  <c r="I31" i="4"/>
  <c r="I33" i="4" l="1"/>
  <c r="I32" i="4"/>
  <c r="J33" i="4"/>
  <c r="S44" i="4" l="1"/>
  <c r="T44" i="4" s="1"/>
  <c r="S42" i="4"/>
  <c r="T42" i="4" s="1"/>
  <c r="Q44" i="4"/>
  <c r="Q42" i="4"/>
  <c r="S45" i="4"/>
  <c r="T45" i="4" s="1"/>
  <c r="S43" i="4"/>
  <c r="T43" i="4" s="1"/>
  <c r="S41" i="4"/>
  <c r="Q45" i="4"/>
  <c r="Q41" i="4"/>
  <c r="Q43" i="4"/>
  <c r="S37" i="4" l="1"/>
  <c r="Q37" i="4"/>
  <c r="V41" i="4"/>
  <c r="R44" i="4"/>
  <c r="V44" i="4"/>
  <c r="R42" i="4"/>
  <c r="V42" i="4"/>
  <c r="R43" i="4"/>
  <c r="V43" i="4"/>
  <c r="R45" i="4"/>
  <c r="V45" i="4"/>
  <c r="R32" i="4"/>
  <c r="R41" i="4"/>
  <c r="T41" i="4"/>
  <c r="AB17" i="4" l="1"/>
  <c r="T26" i="4"/>
  <c r="T28" i="4"/>
  <c r="T30" i="4"/>
  <c r="T34" i="4"/>
  <c r="T25" i="4"/>
  <c r="T31" i="4"/>
  <c r="T32" i="4"/>
  <c r="T27" i="4"/>
  <c r="T29" i="4"/>
  <c r="T33" i="4"/>
  <c r="AC17" i="4"/>
  <c r="V33" i="4"/>
  <c r="V31" i="4"/>
  <c r="V30" i="4"/>
  <c r="V25" i="4"/>
  <c r="V26" i="4"/>
  <c r="V29" i="4"/>
  <c r="V27" i="4"/>
  <c r="V28" i="4"/>
  <c r="V32" i="4"/>
  <c r="V34" i="4"/>
  <c r="R30" i="4"/>
  <c r="T37" i="4"/>
  <c r="J3" i="4" s="1"/>
  <c r="K48" i="3" s="1"/>
  <c r="V37" i="4"/>
  <c r="R37" i="4"/>
  <c r="J32" i="4"/>
  <c r="J31" i="4"/>
  <c r="AE17" i="4" l="1"/>
  <c r="I3" i="4"/>
  <c r="K47" i="3" s="1"/>
  <c r="AA17" i="4"/>
  <c r="L3" i="4"/>
  <c r="K51" i="3" s="1"/>
  <c r="R33" i="4"/>
  <c r="AD17" i="4"/>
  <c r="U41" i="4"/>
  <c r="Q30" i="4" s="1"/>
  <c r="U43" i="4"/>
  <c r="U42" i="4"/>
  <c r="U44" i="4"/>
  <c r="U45" i="4"/>
  <c r="AF17" i="4" l="1"/>
  <c r="M3" i="4" s="1"/>
  <c r="K50" i="3" s="1"/>
  <c r="Q32" i="4"/>
  <c r="U37" i="4" l="1"/>
  <c r="I65" i="3"/>
  <c r="J65" i="3"/>
  <c r="I64" i="3"/>
  <c r="J64" i="3"/>
  <c r="I63" i="3"/>
  <c r="J63" i="3"/>
  <c r="I62" i="3"/>
  <c r="J62" i="3"/>
  <c r="E17" i="4"/>
  <c r="E18" i="4"/>
  <c r="E19" i="4"/>
  <c r="E20" i="4"/>
  <c r="E21" i="4"/>
  <c r="E22" i="4"/>
  <c r="E16" i="4"/>
  <c r="E9" i="4"/>
  <c r="E11" i="4"/>
  <c r="E10" i="4"/>
  <c r="K3" i="4" l="1"/>
  <c r="K49" i="3" s="1"/>
  <c r="Q33" i="4"/>
  <c r="K63" i="3"/>
  <c r="K65" i="3"/>
  <c r="K62" i="3"/>
  <c r="K6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Chasteen</author>
  </authors>
  <commentList>
    <comment ref="AG39" authorId="0" shapeId="0" xr:uid="{881F13E9-0657-2C4E-B872-1EF0DF2DB90F}">
      <text>
        <r>
          <rPr>
            <b/>
            <sz val="10"/>
            <color rgb="FF000000"/>
            <rFont val="Tahoma"/>
            <family val="2"/>
          </rPr>
          <t>Stephanie Chasteen:</t>
        </r>
        <r>
          <rPr>
            <sz val="10"/>
            <color rgb="FF000000"/>
            <rFont val="Tahoma"/>
            <family val="2"/>
          </rPr>
          <t xml:space="preserve">
</t>
        </r>
        <r>
          <rPr>
            <sz val="10"/>
            <color rgb="FF000000"/>
            <rFont val="Tahoma"/>
            <family val="2"/>
          </rPr>
          <t>These are done based on agree and disagree because otherwise filling down formula for blanks returns a "1" for missing data.</t>
        </r>
      </text>
    </comment>
  </commentList>
</comments>
</file>

<file path=xl/sharedStrings.xml><?xml version="1.0" encoding="utf-8"?>
<sst xmlns="http://schemas.openxmlformats.org/spreadsheetml/2006/main" count="708" uniqueCount="521">
  <si>
    <t>Respondent ID</t>
  </si>
  <si>
    <t>Collector ID</t>
  </si>
  <si>
    <t>Start Date</t>
  </si>
  <si>
    <t>End Date</t>
  </si>
  <si>
    <t>IP Address</t>
  </si>
  <si>
    <t>Email Address</t>
  </si>
  <si>
    <t>First Name</t>
  </si>
  <si>
    <t>Last Name</t>
  </si>
  <si>
    <t>Custom Data 1</t>
  </si>
  <si>
    <t>Do you agree to the informed consent stated above?</t>
  </si>
  <si>
    <t>What is the name of the presenter of today's workshop? Please enter first and last name.</t>
  </si>
  <si>
    <t>Which best describes you?</t>
  </si>
  <si>
    <t>What is your discipline?</t>
  </si>
  <si>
    <t>How do you think teachers rate their lives compared to other types of professionals?</t>
  </si>
  <si>
    <t>Do grade 7-12 teachers have student loan forgiveness programs available to them?</t>
  </si>
  <si>
    <t>What is the average age of K-12 teacher retirement in the U.S.?</t>
  </si>
  <si>
    <t>What is the typical mid-career (15 years) salary for grade 7-12 teachers?</t>
  </si>
  <si>
    <t>What was BEST about the workshop?</t>
  </si>
  <si>
    <t>What one or two aspects of the workshop could be IMPROVED?</t>
  </si>
  <si>
    <t>Any other feedback or comments (including how you might use these materials)?</t>
  </si>
  <si>
    <t>Response</t>
  </si>
  <si>
    <t>Open-Ended Response</t>
  </si>
  <si>
    <t>Other (please specify)</t>
  </si>
  <si>
    <t>Teaching pays a lot less than most other careers a student can get with the same degree.</t>
  </si>
  <si>
    <t>The message "teachers rate their lives better than all other professions" was emphasized.</t>
  </si>
  <si>
    <t>Time was provided for peer discussion.</t>
  </si>
  <si>
    <t>This is a survey analysis template to be used for analyzing workshop surveys with pre/post data for change agents or champions.</t>
  </si>
  <si>
    <t>While many visuals are available in the standard SurveyMonkey report, it does not allow you to see the change from pre to post.</t>
  </si>
  <si>
    <t>Q1-Pre</t>
  </si>
  <si>
    <t>Q3-Pre</t>
  </si>
  <si>
    <t>Q5-Pre</t>
  </si>
  <si>
    <t>Q6-Pre</t>
  </si>
  <si>
    <t>Q9-Pre</t>
  </si>
  <si>
    <t>Q10-Pre</t>
  </si>
  <si>
    <t>Q1-Post</t>
  </si>
  <si>
    <t>Q3-Post</t>
  </si>
  <si>
    <t>Q5-Post</t>
  </si>
  <si>
    <t>Q6-Post</t>
  </si>
  <si>
    <t>Q9-Post</t>
  </si>
  <si>
    <t>Q10-Post</t>
  </si>
  <si>
    <t>Feedback-1</t>
  </si>
  <si>
    <t>Feedback-2</t>
  </si>
  <si>
    <t>Feedback-3</t>
  </si>
  <si>
    <t>Feedback-4</t>
  </si>
  <si>
    <t>Feedback-5</t>
  </si>
  <si>
    <t>About-1</t>
  </si>
  <si>
    <t>About-2</t>
  </si>
  <si>
    <t>Question ID</t>
  </si>
  <si>
    <t>1=yes</t>
  </si>
  <si>
    <t>Coding (or correct answer for Q1-8)</t>
  </si>
  <si>
    <t>1 = faculty, 2 = instructor or lecturer, 3 = advisor, 0 = other</t>
  </si>
  <si>
    <t>1=physics, 2 = chemistry, 3 = math, 4 = engineering, 5 = other STEM, 6 = education, 0 = other</t>
  </si>
  <si>
    <t>SD = -2, neutral 0, A = 2</t>
  </si>
  <si>
    <t>Presenter name:</t>
  </si>
  <si>
    <t>Date:</t>
  </si>
  <si>
    <t>Format:</t>
  </si>
  <si>
    <t>Responses</t>
  </si>
  <si>
    <t>Demographics</t>
  </si>
  <si>
    <t>Faculty</t>
  </si>
  <si>
    <t>N</t>
  </si>
  <si>
    <t>Instructor or lecturer</t>
  </si>
  <si>
    <t>Advisor</t>
  </si>
  <si>
    <t>Title</t>
  </si>
  <si>
    <t>% of respondents</t>
  </si>
  <si>
    <t>Discipline</t>
  </si>
  <si>
    <t>Physics</t>
  </si>
  <si>
    <t>Chemistry</t>
  </si>
  <si>
    <t>Math</t>
  </si>
  <si>
    <t>Engineering</t>
  </si>
  <si>
    <t>Other STEM</t>
  </si>
  <si>
    <t>Education</t>
  </si>
  <si>
    <t xml:space="preserve">Other  </t>
  </si>
  <si>
    <t>Quiz</t>
  </si>
  <si>
    <t>Workshop feedback</t>
  </si>
  <si>
    <t>Correctness Pre</t>
  </si>
  <si>
    <t>Correctness Post</t>
  </si>
  <si>
    <t>Q10</t>
  </si>
  <si>
    <t>SD = -2, neutral 0, A = 2. "Correct" is 1 or 2.</t>
  </si>
  <si>
    <t>SD = -2, neutral 0, A = 2. "Correct" is -2 or -1.</t>
  </si>
  <si>
    <t>Pre</t>
  </si>
  <si>
    <t>Score</t>
  </si>
  <si>
    <t>Percent</t>
  </si>
  <si>
    <t>Post</t>
  </si>
  <si>
    <t>Change (post - pre)</t>
  </si>
  <si>
    <t>Average percent correct</t>
  </si>
  <si>
    <t>Gain</t>
  </si>
  <si>
    <t>Norm gain</t>
  </si>
  <si>
    <t>Cohen's d effect size calculations</t>
  </si>
  <si>
    <t>Effect size</t>
  </si>
  <si>
    <t>d</t>
  </si>
  <si>
    <t>Small</t>
  </si>
  <si>
    <t>Medium</t>
  </si>
  <si>
    <t>Large</t>
  </si>
  <si>
    <t>Q1</t>
  </si>
  <si>
    <t>Q3</t>
  </si>
  <si>
    <t>Q5</t>
  </si>
  <si>
    <t>Q6</t>
  </si>
  <si>
    <t>Q8</t>
  </si>
  <si>
    <t>Q9</t>
  </si>
  <si>
    <t>Pre-test (average)</t>
  </si>
  <si>
    <t>Post-test (average)</t>
  </si>
  <si>
    <t>Average score</t>
  </si>
  <si>
    <t>Attitude Pre/post</t>
  </si>
  <si>
    <t>Workshop feedback questions</t>
  </si>
  <si>
    <t>Average</t>
  </si>
  <si>
    <t>Make sure the feedback responses are not identifying, and delete empty cells</t>
  </si>
  <si>
    <t>Pre/Post questions</t>
  </si>
  <si>
    <t>Pre/post questions (Q1-Q8 are multiple choice; Q9 and Q10 are 5-point Agree-Disagree)</t>
  </si>
  <si>
    <t>What could be IMPROVED?</t>
  </si>
  <si>
    <t>Based on Wendy Adams experience with gain</t>
  </si>
  <si>
    <t>&lt;0.8</t>
  </si>
  <si>
    <t>0.8 - 1.5</t>
  </si>
  <si>
    <t>&gt;1.5</t>
  </si>
  <si>
    <t>pre-post</t>
  </si>
  <si>
    <t>Sdpre^2+Sdpost^2</t>
  </si>
  <si>
    <t>Sdpre</t>
  </si>
  <si>
    <t>Sdpost</t>
  </si>
  <si>
    <t>(pre-post)/SQRT(Sdpre^2+Sdpost^2-2rs1s2))</t>
  </si>
  <si>
    <t>2*correlation*s1*s2</t>
  </si>
  <si>
    <t>Formula for within subjects: https://memory.psych.mun.ca/models/stats/effect_size.shtml</t>
  </si>
  <si>
    <t>Make sure the highlighted columns extend the data</t>
  </si>
  <si>
    <t>Venue:</t>
  </si>
  <si>
    <t>Incompletes:</t>
  </si>
  <si>
    <t>Positive good</t>
  </si>
  <si>
    <t>Other comments?</t>
  </si>
  <si>
    <t>Please rate your agreement with the following statement</t>
  </si>
  <si>
    <t>Any other feedback or comments?</t>
  </si>
  <si>
    <t>I want to become a grade 7-12 teacher.</t>
  </si>
  <si>
    <t>Grade 7-12 teaching is a good career choice in general.</t>
  </si>
  <si>
    <t>Q11-Pre</t>
  </si>
  <si>
    <t>Q11-Post</t>
  </si>
  <si>
    <t>What is the date of the workshop you are attending?</t>
  </si>
  <si>
    <t>Usable responses:</t>
  </si>
  <si>
    <t>What is the name of the presenter of today's workshop?</t>
  </si>
  <si>
    <t>Time was provided for me to actively engage</t>
  </si>
  <si>
    <t>reverse coded</t>
  </si>
  <si>
    <t>Positive good (reverse coded)</t>
  </si>
  <si>
    <t>Student</t>
  </si>
  <si>
    <t>Attendance:</t>
  </si>
  <si>
    <t>Responses:</t>
  </si>
  <si>
    <t>Remove incomplete responses from the Excel sheet (so you can copy and paste all complete responses).</t>
  </si>
  <si>
    <t>If they only skipped one or two questions you can leave them; we have not been careful about that. But if they skipped pre or post, remove.</t>
  </si>
  <si>
    <t>Copy and paste data from Excel data into the "Raw Data" tab</t>
  </si>
  <si>
    <t>If other, please specify:</t>
  </si>
  <si>
    <t>Other</t>
  </si>
  <si>
    <t xml:space="preserve">Paste into the Raw Data tab by clicking on cell A4. </t>
  </si>
  <si>
    <t>In Data analysis tab, drag the formulas in the Quiz area (starting with row 36) down until you start getting 0's (showing there is no data in Raw data tab)</t>
  </si>
  <si>
    <t>Then delete the contents of the cells with 0's so those formulas only extend as far as there is data in the Raw Data tab and no farther</t>
  </si>
  <si>
    <t>Prepare report</t>
  </si>
  <si>
    <t>Data summary</t>
  </si>
  <si>
    <t>Person</t>
  </si>
  <si>
    <t>Role</t>
  </si>
  <si>
    <t>Date</t>
  </si>
  <si>
    <t>Type</t>
  </si>
  <si>
    <t>Normalized gain</t>
  </si>
  <si>
    <t>Fidelity score (Max 6)</t>
  </si>
  <si>
    <t>Details</t>
  </si>
  <si>
    <t>Role:</t>
  </si>
  <si>
    <t>Mines team</t>
  </si>
  <si>
    <t>Response rate:</t>
  </si>
  <si>
    <t>Target is 80%</t>
  </si>
  <si>
    <t>Pulldown menu options</t>
  </si>
  <si>
    <t>Champion</t>
  </si>
  <si>
    <t>Change agent</t>
  </si>
  <si>
    <t>Pre-post gains</t>
  </si>
  <si>
    <t>May be posted into end of year analysis sheet</t>
  </si>
  <si>
    <t>N attendees</t>
  </si>
  <si>
    <t>N survey responses</t>
  </si>
  <si>
    <t>Teaching pays a lot less (Q9 pre)</t>
  </si>
  <si>
    <t>Teaching pays a lot less (Q9 post)</t>
  </si>
  <si>
    <t>I want to be/ I would be comfortable with  (Q10 Pre)</t>
  </si>
  <si>
    <t>I want to be/ I would be comfortable with  (Q10 Post)</t>
  </si>
  <si>
    <t>Good career (Q11 pre)</t>
  </si>
  <si>
    <t>Good career (Q11 post)</t>
  </si>
  <si>
    <t>Attitude</t>
  </si>
  <si>
    <t>Gains</t>
  </si>
  <si>
    <t xml:space="preserve">Fidelity  </t>
  </si>
  <si>
    <t>Movement</t>
  </si>
  <si>
    <t>Movement on</t>
  </si>
  <si>
    <t>Percents</t>
  </si>
  <si>
    <t>Movement on wanting to be a teacher</t>
  </si>
  <si>
    <t>Gain (ave)</t>
  </si>
  <si>
    <t>N of positive movement</t>
  </si>
  <si>
    <t>Percent of positive movement</t>
  </si>
  <si>
    <t>Information</t>
  </si>
  <si>
    <t>Pre-test</t>
  </si>
  <si>
    <t>Post-test</t>
  </si>
  <si>
    <t>Normalized gain*</t>
  </si>
  <si>
    <t>* (Post-pre)/(100-pre)</t>
  </si>
  <si>
    <t>Effect size on gain</t>
  </si>
  <si>
    <t>** N=54 student presentations, 2020-2022</t>
  </si>
  <si>
    <t>Comparison**</t>
  </si>
  <si>
    <t>Your presentation</t>
  </si>
  <si>
    <t>Your gains are</t>
  </si>
  <si>
    <t>Question wordings</t>
  </si>
  <si>
    <t>Percent answering correctly</t>
  </si>
  <si>
    <t>Rate their lives</t>
  </si>
  <si>
    <t>Loan forgiveness</t>
  </si>
  <si>
    <t>Retirement</t>
  </si>
  <si>
    <t>Mid-career salary</t>
  </si>
  <si>
    <t>Your post-tests are</t>
  </si>
  <si>
    <t>Fact-based</t>
  </si>
  <si>
    <t>Attitudes</t>
  </si>
  <si>
    <t>I want to be a teacher</t>
  </si>
  <si>
    <t>Teaching is a good career</t>
  </si>
  <si>
    <t>Teaching pays less*</t>
  </si>
  <si>
    <t>* Reverse-coded, so positive scores indicate disagreement</t>
  </si>
  <si>
    <t>"I want to become a grade 7-12 teacher"</t>
  </si>
  <si>
    <t>shift</t>
  </si>
  <si>
    <t>similar to</t>
  </si>
  <si>
    <t>comparison presentations</t>
  </si>
  <si>
    <t>higher than</t>
  </si>
  <si>
    <t>Fact-based questions</t>
  </si>
  <si>
    <t>Compare*</t>
  </si>
  <si>
    <t>**Comparison is the GAIN</t>
  </si>
  <si>
    <t>Compare**</t>
  </si>
  <si>
    <t xml:space="preserve">Average on 5-point scale, range -2 to +2 </t>
  </si>
  <si>
    <t>Don't be discouraged if your gains on "I want to become a grade 7-12 teacher" are not large. It takes more than one presentation to change career aspirations. On average across comparison workshops, this shift is only -0.7 ("disagree") to -0.3 (between "neutral" and "disagree"). Instead, let's look at how many students shifted towards agreement (or away from disagreement) that they want to become a grade 7-12 teacher.</t>
  </si>
  <si>
    <t>These measure perception of your implementation of key aspects of GFO.</t>
  </si>
  <si>
    <t>Your implementation is</t>
  </si>
  <si>
    <t>Fact</t>
  </si>
  <si>
    <t>Actual ratings</t>
  </si>
  <si>
    <t>Agree/disagree percent</t>
  </si>
  <si>
    <t>Agree pre</t>
  </si>
  <si>
    <t>Agree post</t>
  </si>
  <si>
    <t>Disagree pre</t>
  </si>
  <si>
    <t>Disagree post</t>
  </si>
  <si>
    <t>Neutral pre</t>
  </si>
  <si>
    <t>Neutral post</t>
  </si>
  <si>
    <t>%</t>
  </si>
  <si>
    <t>checksum (2*100%)</t>
  </si>
  <si>
    <t>% wanting to be a teacher</t>
  </si>
  <si>
    <t>Disagree</t>
  </si>
  <si>
    <t>Neutral</t>
  </si>
  <si>
    <t>Agree</t>
  </si>
  <si>
    <t>Comparison*</t>
  </si>
  <si>
    <t>* Out of N=1657 students from 2019-2022</t>
  </si>
  <si>
    <t>Your shifts in career interest are</t>
  </si>
  <si>
    <t>Figure from annual report for visual inspection, not for printing into PDF</t>
  </si>
  <si>
    <t>Fact based questions are multiple choice</t>
  </si>
  <si>
    <t>Based on 2022 annual report, N=54 student presentations</t>
  </si>
  <si>
    <t>*Comparison is post-test from N=54 presentations 2020-2022</t>
  </si>
  <si>
    <t>Compare the bars on the figure on the right</t>
  </si>
  <si>
    <t>This column contains instructions and is not for printing</t>
  </si>
  <si>
    <t>Fill in the Workshop Information from registration</t>
  </si>
  <si>
    <t>The "Role" is a pulldown menu,j drawing from Data Analysis tab list.</t>
  </si>
  <si>
    <t>If they are a PI, put in Change Agent.</t>
  </si>
  <si>
    <t>Wendy, Drew, and David are all Mines.</t>
  </si>
  <si>
    <t>Below is 2022 graphic</t>
  </si>
  <si>
    <t>All colored highlighted areas are for you to fill in based on this workshop results</t>
  </si>
  <si>
    <t>Do this by selecting the response and several columns to the right of it,</t>
  </si>
  <si>
    <t>and then clicking "merge and center" and then "wrap text."</t>
  </si>
  <si>
    <t>I didn't do this on the template because then it would be present in all spreadsheet, but here is an example of a merged and wrapped cell.</t>
  </si>
  <si>
    <t>Wrap long responses and make sure this displayed data cover the full range of responses</t>
  </si>
  <si>
    <t>Move the labels so they are legible and in order.</t>
  </si>
  <si>
    <t>% shifting to agreement</t>
  </si>
  <si>
    <t>Fill in responses (this line)</t>
  </si>
  <si>
    <t>All other lines will auto calculate</t>
  </si>
  <si>
    <t>Download from SurveyMonkey (filter by collector and date, all responses, numerical answer).</t>
  </si>
  <si>
    <t>Fill in the top portions of the sheet: Presenter, venue, date, attendance (from workshop list Google Sheet), response count.</t>
  </si>
  <si>
    <t>From here the response rates and incompletes will auto calculate after the raw data has been pasted in</t>
  </si>
  <si>
    <t>Select the data and the headers; this lets you check that the headers match up.</t>
  </si>
  <si>
    <t>Don't worry about dates and names of presenters, those are on the main page.</t>
  </si>
  <si>
    <t>Don't cut and paste data within the raw data or it will take the cell reference with it and mess up the cell references</t>
  </si>
  <si>
    <t>Move the data labels so they are legible and in order on the slopegraphs.</t>
  </si>
  <si>
    <t>Fill in the interpretive statements in the shaded areas</t>
  </si>
  <si>
    <t>Print to PDF, make sure to only include pages with data on it. Typically this will result in a 3 page document.</t>
  </si>
  <si>
    <t>But it may actually  be easier to just copy and paste the responses directly from the raw data.</t>
  </si>
  <si>
    <t>Compare to 2022 graphic below, focusing on post-test score.</t>
  </si>
  <si>
    <t>You can also use the table, focusing on the Post column</t>
  </si>
  <si>
    <t>Compare to the graphic below, focusing on the slope (gain)</t>
  </si>
  <si>
    <t>Or look at Gain and Compare columns</t>
  </si>
  <si>
    <t>Notes:</t>
  </si>
  <si>
    <t>If there are more than 100 responses, you must update many formulas in the Data Analysis sheet.</t>
  </si>
  <si>
    <t>the cells needing to be changed are indicated in red text.</t>
  </si>
  <si>
    <t xml:space="preserve">NEW 9/30/22: Calculate the time elapsed and remove responses that spent less than 8 minutes total. </t>
  </si>
  <si>
    <t>In the raw data file calculate end time minus start time (e.g. D7-C7). Then to format as a time in HH:MM:SS, choose format - cells - time - 37:40:55. This has been done as an example in this template. In this example, the first response would have been removed from the Excel file prior to putting into the template.</t>
  </si>
  <si>
    <r>
      <t xml:space="preserve">Check for any errors. </t>
    </r>
    <r>
      <rPr>
        <b/>
        <sz val="12"/>
        <color theme="1"/>
        <rFont val="Calibri"/>
        <family val="2"/>
        <scheme val="minor"/>
      </rPr>
      <t xml:space="preserve">Don't miss the data starting </t>
    </r>
    <r>
      <rPr>
        <sz val="12"/>
        <color theme="1"/>
        <rFont val="Calibri"/>
        <family val="2"/>
        <scheme val="minor"/>
      </rPr>
      <t>column X to column AH, off screen.</t>
    </r>
  </si>
  <si>
    <t>All red text cells refer to specific rows and need to extend for N&gt;300</t>
  </si>
  <si>
    <t>Summary</t>
  </si>
  <si>
    <t>CALCULATE TIME HERE</t>
  </si>
  <si>
    <t>Which best describes you?	Other (please specify)</t>
  </si>
  <si>
    <t>Is this your first time attending this presentation ("Busting Myths about the Teaching Profession")?</t>
  </si>
  <si>
    <t>To what extent is each of the following statements true of this presentation or activity?</t>
  </si>
  <si>
    <t>Attending helped me understand why teachers rate their lives so highly.</t>
  </si>
  <si>
    <t>Salary data was shown that is relevant to where I live.</t>
  </si>
  <si>
    <t>There were opportunities to actively engage (i.e., the presentation was not just straight lecture)</t>
  </si>
  <si>
    <t>There were opportunities to discuss with my peers</t>
  </si>
  <si>
    <t>1 = yes, 2 = no, 3 = not sure</t>
  </si>
  <si>
    <t>First</t>
  </si>
  <si>
    <t>0 = to no extent, 1 = to a small extent, 2 = to a moderate extent, 3 = to a large extent</t>
  </si>
  <si>
    <t>Feedback-6</t>
  </si>
  <si>
    <t>Feedback -7</t>
  </si>
  <si>
    <t>Open ended</t>
  </si>
  <si>
    <t>Not sure</t>
  </si>
  <si>
    <t xml:space="preserve">Data below:Fill the formulas down until you get 0s. Then delete formulas past the last row of data.
</t>
  </si>
  <si>
    <t>Repeat attendees</t>
  </si>
  <si>
    <t>Ave gain</t>
  </si>
  <si>
    <t>Ave norm gain</t>
  </si>
  <si>
    <t>First time</t>
  </si>
  <si>
    <t>Not first time</t>
  </si>
  <si>
    <t>Unsure</t>
  </si>
  <si>
    <t>All attendees</t>
  </si>
  <si>
    <t>Repeat?</t>
  </si>
  <si>
    <t>Response ID</t>
  </si>
  <si>
    <t>These are on a 0-3 scale</t>
  </si>
  <si>
    <t>First-time attendees</t>
  </si>
  <si>
    <t>Some attendees may have seen the presentation before.</t>
  </si>
  <si>
    <t>First-time attendees have:</t>
  </si>
  <si>
    <t>Just say briefly what the data shows for the comparison</t>
  </si>
  <si>
    <t>Teachers rate lives</t>
  </si>
  <si>
    <t>Salary data</t>
  </si>
  <si>
    <t>Active engage</t>
  </si>
  <si>
    <t>Discuss with peers</t>
  </si>
  <si>
    <t>4-point scale from "no extent" to "large extent" rated 0-3</t>
  </si>
  <si>
    <t>the ideal presentation</t>
  </si>
  <si>
    <t>Look at height of orange bar. If lower than "2" then it is lwoer than the ideal presentation</t>
  </si>
  <si>
    <t>Get the Facts Out Workshop Survey Report</t>
  </si>
  <si>
    <t>0-10%</t>
  </si>
  <si>
    <t>10-20%</t>
  </si>
  <si>
    <t>20-30%</t>
  </si>
  <si>
    <t>30-40%</t>
  </si>
  <si>
    <t>40-50%</t>
  </si>
  <si>
    <t>50-60%</t>
  </si>
  <si>
    <t>60-70%</t>
  </si>
  <si>
    <t>70-80%</t>
  </si>
  <si>
    <t>80-90%</t>
  </si>
  <si>
    <t>90-100%</t>
  </si>
  <si>
    <t>172.56.112.35</t>
  </si>
  <si>
    <t>134.181.175.133</t>
  </si>
  <si>
    <t>172.56.113.114</t>
  </si>
  <si>
    <t>Data presented</t>
  </si>
  <si>
    <t>134.181.171.53</t>
  </si>
  <si>
    <t>134.181.175.243</t>
  </si>
  <si>
    <t>Great facts and enthusiasm.</t>
  </si>
  <si>
    <t>134.181.174.114</t>
  </si>
  <si>
    <t>Postdoc</t>
  </si>
  <si>
    <t>134.181.171.111</t>
  </si>
  <si>
    <t>166.194.188.48</t>
  </si>
  <si>
    <t>134.181.168.139</t>
  </si>
  <si>
    <t>174.242.64.109</t>
  </si>
  <si>
    <t>134.181.174.77</t>
  </si>
  <si>
    <t>107.77.225.80</t>
  </si>
  <si>
    <t>134.181.169.84</t>
  </si>
  <si>
    <t>172.56.112.40</t>
  </si>
  <si>
    <t>174.196.194.119</t>
  </si>
  <si>
    <t>172.56.112.240</t>
  </si>
  <si>
    <t>134.181.169.98</t>
  </si>
  <si>
    <t>Getting the facts out</t>
  </si>
  <si>
    <t>Work is not the only thing that defines individuals' standing in life</t>
  </si>
  <si>
    <t>134.181.171.232</t>
  </si>
  <si>
    <t>134.181.174.21</t>
  </si>
  <si>
    <t>166.194.188.132</t>
  </si>
  <si>
    <t>134.181.169.103</t>
  </si>
  <si>
    <t>Postdoc / Lecturer</t>
  </si>
  <si>
    <t>134.181.169.96</t>
  </si>
  <si>
    <t>172.56.113.1</t>
  </si>
  <si>
    <t>Myth busting!</t>
  </si>
  <si>
    <t>?</t>
  </si>
  <si>
    <t>134.181.175.192</t>
  </si>
  <si>
    <t>134.181.174.171</t>
  </si>
  <si>
    <t>172.58.222.133</t>
  </si>
  <si>
    <t>134.181.174.133</t>
  </si>
  <si>
    <t>Compare unionized teachers with nonunion.</t>
  </si>
  <si>
    <t>134.181.168.140</t>
  </si>
  <si>
    <t>I learned how to talk thru the ladder slide</t>
  </si>
  <si>
    <t>174.242.66.141</t>
  </si>
  <si>
    <t>134.181.170.247</t>
  </si>
  <si>
    <t>134.181.175.47</t>
  </si>
  <si>
    <t>Summer</t>
  </si>
  <si>
    <t xml:space="preserve">Kids </t>
  </si>
  <si>
    <t>134.181.175.249</t>
  </si>
  <si>
    <t>134.181.170.196</t>
  </si>
  <si>
    <t>134.181.170.195</t>
  </si>
  <si>
    <t xml:space="preserve">Giving variety of salaries from different locations </t>
  </si>
  <si>
    <t>Citations</t>
  </si>
  <si>
    <t>134.181.169.44</t>
  </si>
  <si>
    <t>134.181.168.226</t>
  </si>
  <si>
    <t>Factual info</t>
  </si>
  <si>
    <t>Are averages really meaningful here - would medians/modes be more appropriate?</t>
  </si>
  <si>
    <t>174.196.203.153</t>
  </si>
  <si>
    <t xml:space="preserve">It was pre-pandemic data so that was pretty rosy </t>
  </si>
  <si>
    <t>134.181.175.46</t>
  </si>
  <si>
    <t>The graphs helped visualize teacher salaries.</t>
  </si>
  <si>
    <t>More time.</t>
  </si>
  <si>
    <t>N/A</t>
  </si>
  <si>
    <t>134.181.171.36</t>
  </si>
  <si>
    <t>134.181.171.98</t>
  </si>
  <si>
    <t>134.181.171.79</t>
  </si>
  <si>
    <t xml:space="preserve">Data provided that addresses misconceptions </t>
  </si>
  <si>
    <t>Na</t>
  </si>
  <si>
    <t>134.181.168.131</t>
  </si>
  <si>
    <t>134.181.171.135</t>
  </si>
  <si>
    <t xml:space="preserve">I’m not the best to answer, I am from Australia so a lot of this context was lost on me or differs greatly </t>
  </si>
  <si>
    <t>134.181.174.41</t>
  </si>
  <si>
    <t>172.56.113.226</t>
  </si>
  <si>
    <t xml:space="preserve">Postdoc associate lecturer </t>
  </si>
  <si>
    <t>134.181.174.95</t>
  </si>
  <si>
    <t>134.181.169.229</t>
  </si>
  <si>
    <t>134.181.171.155</t>
  </si>
  <si>
    <t xml:space="preserve">I learned things I did not know. </t>
  </si>
  <si>
    <t xml:space="preserve">The data presented are not for my geographical area. </t>
  </si>
  <si>
    <t>134.181.168.224</t>
  </si>
  <si>
    <t>174.242.76.33</t>
  </si>
  <si>
    <t>Does your presentation result in more teachers?</t>
  </si>
  <si>
    <t>134.181.170.85</t>
  </si>
  <si>
    <t>The information</t>
  </si>
  <si>
    <t>NA</t>
  </si>
  <si>
    <t>134.181.174.12</t>
  </si>
  <si>
    <t>Money</t>
  </si>
  <si>
    <t>134.181.171.28</t>
  </si>
  <si>
    <t>Knowledgeable and engaging presenter</t>
  </si>
  <si>
    <t>174.196.206.114</t>
  </si>
  <si>
    <t xml:space="preserve">Data-based claims </t>
  </si>
  <si>
    <t xml:space="preserve">It was great </t>
  </si>
  <si>
    <t>134.181.175.184</t>
  </si>
  <si>
    <t>Pay range information across areas</t>
  </si>
  <si>
    <t>134.181.174.136</t>
  </si>
  <si>
    <t>134.181.168.72</t>
  </si>
  <si>
    <t>134.181.168.42</t>
  </si>
  <si>
    <t>134.181.171.193</t>
  </si>
  <si>
    <t>Man you really convinced me I made the wrong career move</t>
  </si>
  <si>
    <t>It is important to acknowledge that teachers do face dangers in their careers</t>
  </si>
  <si>
    <t>134.181.174.32</t>
  </si>
  <si>
    <t>174.242.78.207</t>
  </si>
  <si>
    <t>134.181.169.89</t>
  </si>
  <si>
    <t>172.58.227.152</t>
  </si>
  <si>
    <t>Graduate Student</t>
  </si>
  <si>
    <t xml:space="preserve">The information </t>
  </si>
  <si>
    <t>174.228.235.227</t>
  </si>
  <si>
    <t>The resources</t>
  </si>
  <si>
    <t>How does the salary compare to the cost of living in those areas you site?</t>
  </si>
  <si>
    <t>174.242.67.20</t>
  </si>
  <si>
    <t>134.181.168.87</t>
  </si>
  <si>
    <t>174.196.199.247</t>
  </si>
  <si>
    <t>134.181.170.216</t>
  </si>
  <si>
    <t>Post-doc</t>
  </si>
  <si>
    <t>134.181.174.140</t>
  </si>
  <si>
    <t>174.242.76.254</t>
  </si>
  <si>
    <t>Data</t>
  </si>
  <si>
    <t>More regional data</t>
  </si>
  <si>
    <t>134.181.175.121</t>
  </si>
  <si>
    <t xml:space="preserve">The breadth of topics covered about the profession </t>
  </si>
  <si>
    <t>N/A - we received an abridged version</t>
  </si>
  <si>
    <t>134.181.168.56</t>
  </si>
  <si>
    <t>134.181.170.156</t>
  </si>
  <si>
    <t>Dean</t>
  </si>
  <si>
    <t xml:space="preserve">Balance with the downsides </t>
  </si>
  <si>
    <t xml:space="preserve">Offer QR code to search for local data. </t>
  </si>
  <si>
    <t>174.242.82.29</t>
  </si>
  <si>
    <t>Statistics on pay</t>
  </si>
  <si>
    <t>Deeper explanation of benefits with examples</t>
  </si>
  <si>
    <t>134.181.168.161</t>
  </si>
  <si>
    <t xml:space="preserve">I appreciated the statistics. </t>
  </si>
  <si>
    <t xml:space="preserve">I wouldve been curious about the effects of getting a PhD or teachers transitioning to science ed. </t>
  </si>
  <si>
    <t>134.181.175.63</t>
  </si>
  <si>
    <t>Salary and benefits comparison info</t>
  </si>
  <si>
    <t>Teaching seemed ambiguous...looked like national survey could include teaching at college level.</t>
  </si>
  <si>
    <t>134.181.170.64</t>
  </si>
  <si>
    <t>134.181.169.139</t>
  </si>
  <si>
    <t>172.56.113.99</t>
  </si>
  <si>
    <t>Empowering narratives based on data</t>
  </si>
  <si>
    <t>You can include somethinf about teachers being change makers</t>
  </si>
  <si>
    <t>134.181.174.197</t>
  </si>
  <si>
    <t xml:space="preserve">Data </t>
  </si>
  <si>
    <t>More data from different states  Didn’t address school safety/gun violence fears that could affect teachers descisions</t>
  </si>
  <si>
    <t>134.181.168.80</t>
  </si>
  <si>
    <t>I appreciated the data collected from outside sources</t>
  </si>
  <si>
    <t xml:space="preserve">I think some of the explanations on like retirements and salary ranges were a bit overly idealized, for example I’m from Kansas and the pension depicted for Colorado is vastly different than what you would experience in Kansas </t>
  </si>
  <si>
    <t>134.181.170.111</t>
  </si>
  <si>
    <t>More recent data</t>
  </si>
  <si>
    <t>134.181.170.179</t>
  </si>
  <si>
    <t>The data that back up that teaching is a well paid profession</t>
  </si>
  <si>
    <t>Nothing</t>
  </si>
  <si>
    <t>134.181.175.194</t>
  </si>
  <si>
    <t xml:space="preserve">Facts that I can share with my students </t>
  </si>
  <si>
    <t>134.181.171.247</t>
  </si>
  <si>
    <t>134.181.168.31</t>
  </si>
  <si>
    <t>talking about student impact</t>
  </si>
  <si>
    <t>make it less like a recruitment pitch</t>
  </si>
  <si>
    <t>134.181.175.53</t>
  </si>
  <si>
    <t>Asking about reasons why people would be a teacher</t>
  </si>
  <si>
    <t>134.181.174.232</t>
  </si>
  <si>
    <t xml:space="preserve">Very eye opening. I used to feel guilty about encouraging my students to teach because I thought they weren’t happy and paid well. Now I have data to back me up and encourage students to fill those gaps. </t>
  </si>
  <si>
    <t xml:space="preserve">Nothing I can think of </t>
  </si>
  <si>
    <t xml:space="preserve">Excellent! Thank you for the insight </t>
  </si>
  <si>
    <t>107.77.223.225</t>
  </si>
  <si>
    <t xml:space="preserve">The researched facts </t>
  </si>
  <si>
    <t>174.196.206.182</t>
  </si>
  <si>
    <t>Info!</t>
  </si>
  <si>
    <t xml:space="preserve">Talk about some of the challenges and why the myths persist </t>
  </si>
  <si>
    <t>So glad you are doing this!!</t>
  </si>
  <si>
    <t>134.181.175.31</t>
  </si>
  <si>
    <t xml:space="preserve">It was quick </t>
  </si>
  <si>
    <t xml:space="preserve">Sound a bit less like a sales pitch </t>
  </si>
  <si>
    <t>134.181.174.161</t>
  </si>
  <si>
    <t>Absolutely nothing</t>
  </si>
  <si>
    <t xml:space="preserve">The blatant biases and lying to students is atrocious and you should be ashamed to promote your program to a room full of educated researchers </t>
  </si>
  <si>
    <t xml:space="preserve">You should be ashamed of yourself. </t>
  </si>
  <si>
    <t>134.181.174.170</t>
  </si>
  <si>
    <t>None of the statistics in this presentation match the experiences of myself or any teacher i know.</t>
  </si>
  <si>
    <t>134.181.168.153</t>
  </si>
  <si>
    <t>Data that showed perceptions</t>
  </si>
  <si>
    <t>Don't bury the lead - exploring the research on faculty &amp; student perceptions needed more time for a college audience</t>
  </si>
  <si>
    <t>134.181.171.227</t>
  </si>
  <si>
    <t xml:space="preserve">This presentation felt very biased towards teaching and not based in reality. I personally felt it was manipulative and a little weird to show students who don’t have critical thinking skills. Some people love teaching, but even those teacher friends of mine really struggle with the demand on time and support. I know five people who have quit teaching in the last year and I feel not talking about those aspects doesn’t prepare students for what teaching is really like. </t>
  </si>
  <si>
    <t>slightly lower than</t>
  </si>
  <si>
    <t>lower than</t>
  </si>
  <si>
    <r>
      <t xml:space="preserve">Your attitude </t>
    </r>
    <r>
      <rPr>
        <i/>
        <sz val="12"/>
        <color theme="1"/>
        <rFont val="Calibri"/>
        <family val="2"/>
        <scheme val="minor"/>
      </rPr>
      <t>gains</t>
    </r>
    <r>
      <rPr>
        <sz val="12"/>
        <color theme="1"/>
        <rFont val="Calibri"/>
        <family val="2"/>
        <scheme val="minor"/>
      </rPr>
      <t xml:space="preserve"> are</t>
    </r>
  </si>
  <si>
    <t>Fill in some detail about strengths and areas for improvement, plus point to comments.</t>
  </si>
  <si>
    <t>Narrative Summary:</t>
  </si>
  <si>
    <t>response rate</t>
  </si>
  <si>
    <t>first-timers</t>
  </si>
  <si>
    <t>Feedback questions (4-point scale from "no extent" to "large extent")</t>
  </si>
  <si>
    <t>Attending helped me to understand why teachers rate their lives so highly.</t>
  </si>
  <si>
    <t>There were opportunities to actively engage (i.e., the presentation was not just straight lecture).</t>
  </si>
  <si>
    <t>There were opportunities to discuss with my peers.</t>
  </si>
  <si>
    <t>Attitude are on 5-point scale: Strongly disagree (-2), disagree (-1), neutral (0), agree (1), strongly agree (2)</t>
  </si>
  <si>
    <t>Mines team, Champion, Change Agent</t>
  </si>
  <si>
    <t>Name</t>
  </si>
  <si>
    <t>Put venue information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</si>
</sst>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hh:mm:ss"/>
    <numFmt numFmtId="165" formatCode="0.0"/>
    <numFmt numFmtId="166" formatCode="[h]:mm:ss;@"/>
  </numFmts>
  <fonts count="61" x14ac:knownFonts="1">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sz val="12"/>
      <color theme="0"/>
      <name val="Calibri"/>
      <family val="2"/>
      <scheme val="minor"/>
    </font>
    <font>
      <sz val="11"/>
      <color rgb="FF333333"/>
      <name val="Arial"/>
      <family val="2"/>
    </font>
    <font>
      <b/>
      <sz val="11"/>
      <color theme="1"/>
      <name val="Calibri"/>
      <family val="2"/>
      <scheme val="minor"/>
    </font>
    <font>
      <b/>
      <sz val="16"/>
      <color theme="0"/>
      <name val="Calibri"/>
      <family val="2"/>
      <scheme val="minor"/>
    </font>
    <font>
      <b/>
      <sz val="15"/>
      <color theme="0"/>
      <name val="Calibri"/>
      <family val="2"/>
      <scheme val="minor"/>
    </font>
    <font>
      <i/>
      <sz val="12"/>
      <color theme="1"/>
      <name val="Calibri"/>
      <family val="2"/>
      <scheme val="minor"/>
    </font>
    <font>
      <sz val="12"/>
      <color theme="0" tint="-0.499984740745262"/>
      <name val="Calibri"/>
      <family val="2"/>
      <scheme val="minor"/>
    </font>
    <font>
      <b/>
      <i/>
      <sz val="10"/>
      <color theme="0" tint="-0.499984740745262"/>
      <name val="Arial"/>
      <family val="2"/>
    </font>
    <font>
      <b/>
      <sz val="10"/>
      <color theme="0" tint="-0.499984740745262"/>
      <name val="Arial"/>
      <family val="2"/>
    </font>
    <font>
      <sz val="10"/>
      <color theme="0" tint="-0.499984740745262"/>
      <name val="Arial"/>
      <family val="2"/>
    </font>
    <font>
      <sz val="10"/>
      <color theme="1"/>
      <name val="Calibri"/>
      <family val="2"/>
      <scheme val="minor"/>
    </font>
    <font>
      <sz val="15"/>
      <color theme="4"/>
      <name val="Calibri"/>
      <family val="2"/>
      <scheme val="minor"/>
    </font>
    <font>
      <sz val="12"/>
      <color theme="4"/>
      <name val="Calibri"/>
      <family val="2"/>
      <scheme val="minor"/>
    </font>
    <font>
      <i/>
      <sz val="10"/>
      <color theme="1"/>
      <name val="Calibri"/>
      <family val="2"/>
      <scheme val="minor"/>
    </font>
    <font>
      <b/>
      <sz val="15"/>
      <color theme="1"/>
      <name val="Calibri"/>
      <family val="2"/>
      <scheme val="minor"/>
    </font>
    <font>
      <b/>
      <sz val="12"/>
      <color rgb="FF000000"/>
      <name val="Calibri"/>
      <family val="2"/>
      <scheme val="minor"/>
    </font>
    <font>
      <b/>
      <sz val="12"/>
      <color theme="1" tint="0.499984740745262"/>
      <name val="Calibri"/>
      <family val="2"/>
      <scheme val="minor"/>
    </font>
    <font>
      <sz val="12"/>
      <color theme="1" tint="0.499984740745262"/>
      <name val="Calibri"/>
      <family val="2"/>
      <scheme val="minor"/>
    </font>
    <font>
      <i/>
      <sz val="12"/>
      <color theme="1" tint="0.499984740745262"/>
      <name val="Calibri"/>
      <family val="2"/>
      <scheme val="minor"/>
    </font>
    <font>
      <b/>
      <sz val="10"/>
      <color theme="1"/>
      <name val="Arial"/>
      <family val="2"/>
    </font>
    <font>
      <sz val="12"/>
      <color rgb="FF0070C0"/>
      <name val="Calibri"/>
      <family val="2"/>
      <scheme val="minor"/>
    </font>
    <font>
      <sz val="12"/>
      <color rgb="FF6751A8"/>
      <name val="Calibri"/>
      <family val="2"/>
      <scheme val="minor"/>
    </font>
    <font>
      <b/>
      <sz val="12"/>
      <color rgb="FF6751A8"/>
      <name val="Calibri"/>
      <family val="2"/>
      <scheme val="minor"/>
    </font>
    <font>
      <u/>
      <sz val="12"/>
      <color theme="1"/>
      <name val="Calibri"/>
      <family val="2"/>
      <scheme val="minor"/>
    </font>
    <font>
      <sz val="12"/>
      <color theme="4" tint="-0.249977111117893"/>
      <name val="Calibri"/>
      <family val="2"/>
      <scheme val="minor"/>
    </font>
    <font>
      <b/>
      <sz val="12"/>
      <color theme="9" tint="-0.249977111117893"/>
      <name val="Calibri"/>
      <family val="2"/>
      <scheme val="minor"/>
    </font>
    <font>
      <sz val="12"/>
      <color theme="9" tint="-0.249977111117893"/>
      <name val="Calibri"/>
      <family val="2"/>
      <scheme val="minor"/>
    </font>
    <font>
      <i/>
      <u/>
      <sz val="12"/>
      <color theme="1"/>
      <name val="Calibri"/>
      <family val="2"/>
      <scheme val="minor"/>
    </font>
    <font>
      <sz val="11"/>
      <color theme="1"/>
      <name val="Calibri"/>
      <family val="2"/>
      <scheme val="minor"/>
    </font>
    <font>
      <sz val="10"/>
      <color rgb="FF000000"/>
      <name val="Tahoma"/>
      <family val="2"/>
    </font>
    <font>
      <b/>
      <sz val="10"/>
      <color rgb="FF000000"/>
      <name val="Tahoma"/>
      <family val="2"/>
    </font>
    <font>
      <sz val="12"/>
      <color rgb="FF000000"/>
      <name val="Calibri"/>
      <family val="2"/>
      <scheme val="minor"/>
    </font>
    <font>
      <sz val="16"/>
      <color theme="1"/>
      <name val="Calibri"/>
      <family val="2"/>
    </font>
    <font>
      <sz val="12"/>
      <color rgb="FF562E80"/>
      <name val="Calibri"/>
      <family val="2"/>
      <scheme val="minor"/>
    </font>
    <font>
      <sz val="11"/>
      <color theme="4"/>
      <name val="Arial"/>
      <family val="2"/>
    </font>
    <font>
      <b/>
      <sz val="12"/>
      <color theme="4"/>
      <name val="Calibri"/>
      <family val="2"/>
      <scheme val="minor"/>
    </font>
    <font>
      <sz val="12"/>
      <color theme="7"/>
      <name val="Calibri"/>
      <family val="2"/>
      <scheme val="minor"/>
    </font>
    <font>
      <b/>
      <i/>
      <sz val="11.5"/>
      <color theme="4"/>
      <name val="Calibri"/>
      <family val="2"/>
      <scheme val="minor"/>
    </font>
    <font>
      <b/>
      <sz val="12"/>
      <color theme="7"/>
      <name val="Calibri"/>
      <family val="2"/>
      <scheme val="minor"/>
    </font>
    <font>
      <sz val="11.5"/>
      <color theme="1"/>
      <name val="Calibri"/>
      <family val="2"/>
      <scheme val="minor"/>
    </font>
    <font>
      <b/>
      <sz val="12"/>
      <color theme="9"/>
      <name val="Calibri"/>
      <family val="2"/>
      <scheme val="minor"/>
    </font>
    <font>
      <b/>
      <sz val="12"/>
      <color theme="5"/>
      <name val="Calibri"/>
      <family val="2"/>
      <scheme val="minor"/>
    </font>
    <font>
      <b/>
      <sz val="12"/>
      <color theme="6"/>
      <name val="Calibri"/>
      <family val="2"/>
      <scheme val="minor"/>
    </font>
    <font>
      <sz val="12"/>
      <color theme="6"/>
      <name val="Calibri"/>
      <family val="2"/>
      <scheme val="minor"/>
    </font>
    <font>
      <b/>
      <sz val="16"/>
      <color theme="6"/>
      <name val="Calibri"/>
      <family val="2"/>
      <scheme val="minor"/>
    </font>
    <font>
      <b/>
      <sz val="11.5"/>
      <color theme="6"/>
      <name val="Calibri"/>
      <family val="2"/>
      <scheme val="minor"/>
    </font>
    <font>
      <b/>
      <sz val="12"/>
      <color theme="8"/>
      <name val="Calibri"/>
      <family val="2"/>
      <scheme val="minor"/>
    </font>
    <font>
      <sz val="11"/>
      <color theme="8"/>
      <name val="Calibri"/>
      <family val="2"/>
      <scheme val="minor"/>
    </font>
    <font>
      <b/>
      <sz val="13"/>
      <color theme="1"/>
      <name val="Calibri"/>
      <family val="2"/>
      <scheme val="minor"/>
    </font>
    <font>
      <sz val="13"/>
      <color theme="1"/>
      <name val="Calibri"/>
      <family val="2"/>
      <scheme val="minor"/>
    </font>
    <font>
      <sz val="12"/>
      <color theme="9"/>
      <name val="Calibri"/>
      <family val="2"/>
      <scheme val="minor"/>
    </font>
    <font>
      <sz val="14"/>
      <color theme="1"/>
      <name val="Calibri"/>
      <family val="2"/>
      <scheme val="minor"/>
    </font>
    <font>
      <b/>
      <sz val="12"/>
      <name val="Calibri"/>
      <family val="2"/>
      <scheme val="minor"/>
    </font>
    <font>
      <b/>
      <sz val="11.5"/>
      <name val="Calibri"/>
      <family val="2"/>
      <scheme val="minor"/>
    </font>
    <font>
      <sz val="12"/>
      <name val="Calibri"/>
      <family val="2"/>
      <scheme val="minor"/>
    </font>
    <font>
      <b/>
      <sz val="15"/>
      <color theme="0" tint="-0.499984740745262"/>
      <name val="Calibri"/>
      <family val="2"/>
      <scheme val="minor"/>
    </font>
    <font>
      <b/>
      <sz val="12"/>
      <color theme="0"/>
      <name val="Calibri"/>
      <family val="2"/>
      <scheme val="minor"/>
    </font>
  </fonts>
  <fills count="26">
    <fill>
      <patternFill patternType="none"/>
    </fill>
    <fill>
      <patternFill patternType="gray125"/>
    </fill>
    <fill>
      <patternFill patternType="solid">
        <fgColor rgb="FFEAEAE8"/>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2"/>
        <bgColor indexed="64"/>
      </patternFill>
    </fill>
    <fill>
      <patternFill patternType="solid">
        <fgColor theme="1" tint="0.34998626667073579"/>
        <bgColor indexed="64"/>
      </patternFill>
    </fill>
    <fill>
      <patternFill patternType="solid">
        <fgColor theme="7"/>
        <bgColor indexed="64"/>
      </patternFill>
    </fill>
    <fill>
      <patternFill patternType="solid">
        <fgColor rgb="FFFFC000"/>
        <bgColor rgb="FF000000"/>
      </patternFill>
    </fill>
    <fill>
      <patternFill patternType="solid">
        <fgColor rgb="FFFFFF00"/>
        <bgColor indexed="64"/>
      </patternFill>
    </fill>
    <fill>
      <patternFill patternType="solid">
        <fgColor rgb="FFFCE4D6"/>
        <bgColor rgb="FF000000"/>
      </patternFill>
    </fill>
    <fill>
      <patternFill patternType="solid">
        <fgColor rgb="FFEAEAE8"/>
        <bgColor rgb="FF000000"/>
      </patternFill>
    </fill>
    <fill>
      <patternFill patternType="solid">
        <fgColor rgb="FF2A4EB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6" tint="0.59999389629810485"/>
        <bgColor indexed="64"/>
      </patternFill>
    </fill>
    <fill>
      <patternFill patternType="solid">
        <fgColor theme="8"/>
        <bgColor indexed="64"/>
      </patternFill>
    </fill>
    <fill>
      <patternFill patternType="solid">
        <fgColor theme="9"/>
        <bgColor indexed="64"/>
      </patternFill>
    </fill>
    <fill>
      <patternFill patternType="solid">
        <fgColor theme="3"/>
        <bgColor indexed="64"/>
      </patternFill>
    </fill>
    <fill>
      <patternFill patternType="solid">
        <fgColor theme="4" tint="0.39997558519241921"/>
        <bgColor indexed="64"/>
      </patternFill>
    </fill>
    <fill>
      <patternFill patternType="solid">
        <fgColor rgb="FFF1A653"/>
        <bgColor indexed="64"/>
      </patternFill>
    </fill>
  </fills>
  <borders count="27">
    <border>
      <left/>
      <right/>
      <top/>
      <bottom/>
      <diagonal/>
    </border>
    <border>
      <left style="thin">
        <color rgb="FFA6A6A6"/>
      </left>
      <right style="thin">
        <color rgb="FFA6A6A6"/>
      </right>
      <top style="thin">
        <color rgb="FFA6A6A6"/>
      </top>
      <bottom style="thin">
        <color rgb="FFA6A6A6"/>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A6A6A6"/>
      </right>
      <top style="thin">
        <color rgb="FFA6A6A6"/>
      </top>
      <bottom style="thin">
        <color rgb="FFA6A6A6"/>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238">
    <xf numFmtId="0" fontId="0" fillId="0" borderId="0" xfId="0"/>
    <xf numFmtId="0" fontId="5" fillId="2" borderId="1" xfId="0" applyFont="1" applyFill="1" applyBorder="1"/>
    <xf numFmtId="164" fontId="0" fillId="0" borderId="0" xfId="0" applyNumberFormat="1"/>
    <xf numFmtId="0" fontId="0" fillId="3" borderId="0" xfId="0" applyFill="1"/>
    <xf numFmtId="0" fontId="5" fillId="3" borderId="1" xfId="0" applyFont="1" applyFill="1" applyBorder="1" applyAlignment="1">
      <alignment vertical="top" wrapText="1"/>
    </xf>
    <xf numFmtId="0" fontId="3" fillId="3" borderId="0" xfId="0" applyFont="1" applyFill="1"/>
    <xf numFmtId="0" fontId="6" fillId="3" borderId="0" xfId="0" applyFont="1" applyFill="1"/>
    <xf numFmtId="0" fontId="0" fillId="0" borderId="0" xfId="0" applyAlignment="1">
      <alignment horizontal="right"/>
    </xf>
    <xf numFmtId="0" fontId="3" fillId="0" borderId="0" xfId="0" applyFont="1" applyAlignment="1">
      <alignment horizontal="right"/>
    </xf>
    <xf numFmtId="0" fontId="0" fillId="0" borderId="0" xfId="0" applyAlignment="1">
      <alignment horizontal="left"/>
    </xf>
    <xf numFmtId="0" fontId="3" fillId="4" borderId="2" xfId="0" applyFont="1" applyFill="1" applyBorder="1" applyAlignment="1">
      <alignment horizontal="right"/>
    </xf>
    <xf numFmtId="0" fontId="3" fillId="0" borderId="5" xfId="0" applyFont="1" applyBorder="1" applyAlignment="1">
      <alignment horizontal="center"/>
    </xf>
    <xf numFmtId="0" fontId="0" fillId="0" borderId="5" xfId="0" applyBorder="1"/>
    <xf numFmtId="0" fontId="3" fillId="0" borderId="5" xfId="0" applyFont="1" applyBorder="1"/>
    <xf numFmtId="0" fontId="0" fillId="0" borderId="6" xfId="0" applyBorder="1"/>
    <xf numFmtId="0" fontId="0" fillId="0" borderId="7" xfId="0" applyBorder="1"/>
    <xf numFmtId="0" fontId="0" fillId="0" borderId="0" xfId="0" applyAlignment="1">
      <alignment horizontal="center"/>
    </xf>
    <xf numFmtId="9" fontId="0" fillId="0" borderId="0" xfId="1" applyFont="1" applyFill="1" applyBorder="1" applyAlignment="1">
      <alignment horizontal="center"/>
    </xf>
    <xf numFmtId="0" fontId="0" fillId="0" borderId="8" xfId="0" applyBorder="1"/>
    <xf numFmtId="0" fontId="0" fillId="0" borderId="7" xfId="0" applyBorder="1" applyAlignment="1">
      <alignment horizontal="right"/>
    </xf>
    <xf numFmtId="0" fontId="0" fillId="0" borderId="9" xfId="0" applyBorder="1" applyAlignment="1">
      <alignment horizontal="right"/>
    </xf>
    <xf numFmtId="0" fontId="9" fillId="0" borderId="10" xfId="0" applyFont="1" applyBorder="1" applyAlignment="1">
      <alignment horizontal="center"/>
    </xf>
    <xf numFmtId="0" fontId="0" fillId="0" borderId="10" xfId="0" applyBorder="1" applyAlignment="1">
      <alignment horizontal="center"/>
    </xf>
    <xf numFmtId="0" fontId="2" fillId="0" borderId="10" xfId="0" applyFont="1" applyBorder="1"/>
    <xf numFmtId="0" fontId="0" fillId="0" borderId="10" xfId="0" applyBorder="1"/>
    <xf numFmtId="0" fontId="0" fillId="0" borderId="11" xfId="0" applyBorder="1"/>
    <xf numFmtId="0" fontId="9" fillId="0" borderId="10" xfId="0" applyFont="1" applyBorder="1"/>
    <xf numFmtId="0" fontId="0" fillId="5" borderId="0" xfId="0" applyFill="1"/>
    <xf numFmtId="2" fontId="0" fillId="0" borderId="0" xfId="0" applyNumberFormat="1"/>
    <xf numFmtId="1" fontId="0" fillId="0" borderId="0" xfId="0" applyNumberFormat="1"/>
    <xf numFmtId="9" fontId="0" fillId="0" borderId="0" xfId="0" applyNumberFormat="1"/>
    <xf numFmtId="0" fontId="0" fillId="6" borderId="0" xfId="0" applyFill="1"/>
    <xf numFmtId="0" fontId="3" fillId="8" borderId="4" xfId="0" applyFont="1" applyFill="1" applyBorder="1"/>
    <xf numFmtId="0" fontId="0" fillId="8" borderId="5" xfId="0" applyFill="1" applyBorder="1"/>
    <xf numFmtId="0" fontId="16" fillId="0" borderId="0" xfId="0" applyFont="1"/>
    <xf numFmtId="0" fontId="16" fillId="0" borderId="0" xfId="0" applyFont="1" applyAlignment="1">
      <alignment wrapText="1"/>
    </xf>
    <xf numFmtId="0" fontId="16" fillId="0" borderId="0" xfId="0" applyFont="1" applyAlignment="1">
      <alignment horizontal="left" wrapText="1"/>
    </xf>
    <xf numFmtId="0" fontId="17" fillId="0" borderId="0" xfId="0" applyFont="1" applyAlignment="1">
      <alignment horizontal="right"/>
    </xf>
    <xf numFmtId="0" fontId="8" fillId="0" borderId="0" xfId="0" applyFont="1" applyAlignment="1">
      <alignment horizontal="center" vertical="center" wrapText="1"/>
    </xf>
    <xf numFmtId="0" fontId="18" fillId="0" borderId="0" xfId="0" applyFont="1" applyAlignment="1">
      <alignment horizontal="center" vertical="center" wrapText="1"/>
    </xf>
    <xf numFmtId="2" fontId="0" fillId="0" borderId="8" xfId="0" applyNumberFormat="1" applyBorder="1"/>
    <xf numFmtId="2" fontId="0" fillId="0" borderId="10" xfId="0" applyNumberFormat="1" applyBorder="1"/>
    <xf numFmtId="2" fontId="0" fillId="0" borderId="11" xfId="0" applyNumberFormat="1" applyBorder="1"/>
    <xf numFmtId="0" fontId="0" fillId="8" borderId="0" xfId="0" applyFill="1"/>
    <xf numFmtId="0" fontId="3" fillId="8" borderId="4" xfId="0" applyFont="1" applyFill="1" applyBorder="1" applyAlignment="1">
      <alignment horizontal="right"/>
    </xf>
    <xf numFmtId="0" fontId="3" fillId="8" borderId="0" xfId="0" applyFont="1" applyFill="1" applyAlignment="1">
      <alignment horizontal="right"/>
    </xf>
    <xf numFmtId="0" fontId="3" fillId="8" borderId="0" xfId="0" applyFont="1" applyFill="1"/>
    <xf numFmtId="165" fontId="0" fillId="0" borderId="0" xfId="0" applyNumberFormat="1"/>
    <xf numFmtId="0" fontId="0" fillId="0" borderId="9" xfId="0" applyBorder="1"/>
    <xf numFmtId="0" fontId="0" fillId="0" borderId="7" xfId="0" applyBorder="1" applyAlignment="1">
      <alignment vertical="top"/>
    </xf>
    <xf numFmtId="0" fontId="0" fillId="0" borderId="0" xfId="0" applyAlignment="1">
      <alignment wrapText="1"/>
    </xf>
    <xf numFmtId="0" fontId="19" fillId="0" borderId="0" xfId="0" applyFont="1" applyAlignment="1">
      <alignment horizontal="left" wrapText="1"/>
    </xf>
    <xf numFmtId="0" fontId="3" fillId="7" borderId="2" xfId="0" applyFont="1" applyFill="1" applyBorder="1"/>
    <xf numFmtId="0" fontId="0" fillId="7" borderId="19" xfId="0" applyFill="1" applyBorder="1"/>
    <xf numFmtId="0" fontId="3" fillId="0" borderId="0" xfId="0" applyFont="1"/>
    <xf numFmtId="0" fontId="9" fillId="9" borderId="0" xfId="0" applyFont="1" applyFill="1"/>
    <xf numFmtId="0" fontId="0" fillId="9" borderId="0" xfId="0" applyFill="1"/>
    <xf numFmtId="0" fontId="3" fillId="9" borderId="0" xfId="0" applyFont="1" applyFill="1"/>
    <xf numFmtId="2" fontId="0" fillId="9" borderId="0" xfId="0" applyNumberFormat="1" applyFill="1"/>
    <xf numFmtId="0" fontId="10" fillId="9" borderId="0" xfId="0" applyFont="1" applyFill="1"/>
    <xf numFmtId="0" fontId="11" fillId="9" borderId="0" xfId="0" applyFont="1" applyFill="1"/>
    <xf numFmtId="0" fontId="12" fillId="9" borderId="0" xfId="0" applyFont="1" applyFill="1"/>
    <xf numFmtId="0" fontId="13" fillId="9" borderId="0" xfId="0" applyFont="1" applyFill="1"/>
    <xf numFmtId="0" fontId="13" fillId="9" borderId="0" xfId="0" applyFont="1" applyFill="1" applyAlignment="1">
      <alignment horizontal="center"/>
    </xf>
    <xf numFmtId="2" fontId="0" fillId="8" borderId="0" xfId="0" applyNumberFormat="1" applyFill="1"/>
    <xf numFmtId="0" fontId="5" fillId="2" borderId="1" xfId="0" applyFont="1" applyFill="1" applyBorder="1" applyAlignment="1">
      <alignment vertical="top" wrapText="1"/>
    </xf>
    <xf numFmtId="0" fontId="20" fillId="0" borderId="0" xfId="0" applyFont="1"/>
    <xf numFmtId="0" fontId="21" fillId="0" borderId="0" xfId="0" applyFont="1"/>
    <xf numFmtId="0" fontId="22" fillId="0" borderId="0" xfId="0" applyFont="1"/>
    <xf numFmtId="9" fontId="22" fillId="0" borderId="0" xfId="1" applyFont="1"/>
    <xf numFmtId="0" fontId="23" fillId="0" borderId="0" xfId="0" applyFont="1"/>
    <xf numFmtId="14" fontId="23" fillId="0" borderId="0" xfId="0" applyNumberFormat="1" applyFont="1"/>
    <xf numFmtId="0" fontId="24" fillId="0" borderId="0" xfId="0" applyFont="1"/>
    <xf numFmtId="9" fontId="0" fillId="0" borderId="0" xfId="1" applyFont="1"/>
    <xf numFmtId="0" fontId="9" fillId="0" borderId="0" xfId="0" applyFont="1"/>
    <xf numFmtId="14" fontId="0" fillId="0" borderId="0" xfId="0" applyNumberFormat="1" applyAlignment="1">
      <alignment horizontal="left"/>
    </xf>
    <xf numFmtId="0" fontId="25" fillId="0" borderId="0" xfId="0" applyFont="1"/>
    <xf numFmtId="0" fontId="9" fillId="0" borderId="0" xfId="0" applyFont="1" applyAlignment="1">
      <alignment horizontal="left"/>
    </xf>
    <xf numFmtId="14" fontId="0" fillId="0" borderId="0" xfId="0" applyNumberFormat="1"/>
    <xf numFmtId="9" fontId="9" fillId="0" borderId="0" xfId="0" applyNumberFormat="1" applyFont="1"/>
    <xf numFmtId="0" fontId="14" fillId="0" borderId="0" xfId="0" applyFont="1" applyAlignment="1">
      <alignment vertical="top" wrapText="1"/>
    </xf>
    <xf numFmtId="0" fontId="26" fillId="0" borderId="0" xfId="0" applyFont="1" applyAlignment="1">
      <alignment horizontal="right"/>
    </xf>
    <xf numFmtId="9" fontId="0" fillId="0" borderId="0" xfId="0" applyNumberFormat="1" applyAlignment="1">
      <alignment horizontal="left"/>
    </xf>
    <xf numFmtId="2" fontId="0" fillId="0" borderId="0" xfId="0" applyNumberFormat="1" applyAlignment="1">
      <alignment horizontal="left"/>
    </xf>
    <xf numFmtId="0" fontId="0" fillId="0" borderId="12" xfId="0" applyBorder="1"/>
    <xf numFmtId="9" fontId="15" fillId="0" borderId="14" xfId="0" applyNumberFormat="1" applyFont="1" applyBorder="1"/>
    <xf numFmtId="2" fontId="15" fillId="0" borderId="14" xfId="0" applyNumberFormat="1" applyFont="1" applyBorder="1"/>
    <xf numFmtId="0" fontId="0" fillId="0" borderId="14" xfId="0" applyBorder="1"/>
    <xf numFmtId="0" fontId="0" fillId="0" borderId="16" xfId="0" applyBorder="1"/>
    <xf numFmtId="9" fontId="0" fillId="0" borderId="14" xfId="0" applyNumberFormat="1" applyBorder="1" applyAlignment="1">
      <alignment horizontal="center"/>
    </xf>
    <xf numFmtId="2" fontId="0" fillId="0" borderId="14" xfId="0" applyNumberFormat="1" applyBorder="1" applyAlignment="1">
      <alignment horizontal="center"/>
    </xf>
    <xf numFmtId="9" fontId="0" fillId="0" borderId="16" xfId="0" applyNumberFormat="1" applyBorder="1" applyAlignment="1">
      <alignment horizontal="center"/>
    </xf>
    <xf numFmtId="9" fontId="0" fillId="0" borderId="22" xfId="0" applyNumberFormat="1" applyBorder="1" applyAlignment="1">
      <alignment horizontal="center"/>
    </xf>
    <xf numFmtId="0" fontId="0" fillId="0" borderId="22" xfId="0" applyBorder="1" applyAlignment="1">
      <alignment horizontal="center"/>
    </xf>
    <xf numFmtId="9" fontId="0" fillId="0" borderId="23" xfId="0" applyNumberFormat="1" applyBorder="1" applyAlignment="1">
      <alignment horizontal="center"/>
    </xf>
    <xf numFmtId="0" fontId="28" fillId="0" borderId="0" xfId="0" applyFont="1"/>
    <xf numFmtId="0" fontId="29" fillId="0" borderId="0" xfId="0" applyFont="1" applyAlignment="1">
      <alignment horizontal="right"/>
    </xf>
    <xf numFmtId="0" fontId="27" fillId="0" borderId="0" xfId="0" applyFont="1" applyAlignment="1">
      <alignment horizontal="center"/>
    </xf>
    <xf numFmtId="0" fontId="14" fillId="0" borderId="0" xfId="0" applyFont="1" applyAlignment="1">
      <alignment vertical="top"/>
    </xf>
    <xf numFmtId="0" fontId="30" fillId="0" borderId="0" xfId="0" applyFont="1"/>
    <xf numFmtId="0" fontId="0" fillId="0" borderId="13" xfId="0" applyBorder="1"/>
    <xf numFmtId="0" fontId="0" fillId="0" borderId="15" xfId="0" applyBorder="1"/>
    <xf numFmtId="0" fontId="9" fillId="0" borderId="0" xfId="0" applyFont="1" applyAlignment="1">
      <alignment vertical="top" wrapText="1"/>
    </xf>
    <xf numFmtId="0" fontId="27" fillId="0" borderId="0" xfId="0" applyFont="1" applyAlignment="1">
      <alignment wrapText="1"/>
    </xf>
    <xf numFmtId="0" fontId="0" fillId="0" borderId="20" xfId="0" applyBorder="1" applyAlignment="1">
      <alignment wrapText="1"/>
    </xf>
    <xf numFmtId="0" fontId="0" fillId="0" borderId="12" xfId="0" applyBorder="1" applyAlignment="1">
      <alignment wrapText="1"/>
    </xf>
    <xf numFmtId="0" fontId="27" fillId="0" borderId="20" xfId="0" applyFont="1" applyBorder="1" applyAlignment="1">
      <alignment horizontal="center" wrapText="1"/>
    </xf>
    <xf numFmtId="0" fontId="27" fillId="0" borderId="21" xfId="0" applyFont="1" applyBorder="1" applyAlignment="1">
      <alignment horizontal="center" wrapText="1"/>
    </xf>
    <xf numFmtId="0" fontId="3" fillId="0" borderId="0" xfId="0" applyFont="1" applyAlignment="1">
      <alignment wrapText="1"/>
    </xf>
    <xf numFmtId="0" fontId="8" fillId="0" borderId="0" xfId="0" applyFont="1" applyAlignment="1">
      <alignment vertical="center" wrapText="1"/>
    </xf>
    <xf numFmtId="2" fontId="0" fillId="0" borderId="0" xfId="1" applyNumberFormat="1" applyFont="1"/>
    <xf numFmtId="0" fontId="14" fillId="0" borderId="0" xfId="0" applyFont="1"/>
    <xf numFmtId="0" fontId="14" fillId="0" borderId="0" xfId="0" applyFont="1" applyAlignment="1">
      <alignment horizontal="left"/>
    </xf>
    <xf numFmtId="0" fontId="32" fillId="0" borderId="0" xfId="0" applyFont="1"/>
    <xf numFmtId="0" fontId="14" fillId="0" borderId="0" xfId="0" applyFont="1" applyAlignment="1">
      <alignment vertical="center" wrapText="1"/>
    </xf>
    <xf numFmtId="0" fontId="9" fillId="0" borderId="0" xfId="0" applyFont="1" applyAlignment="1">
      <alignment horizontal="center"/>
    </xf>
    <xf numFmtId="0" fontId="3" fillId="0" borderId="20" xfId="0" applyFont="1" applyBorder="1"/>
    <xf numFmtId="0" fontId="17" fillId="0" borderId="0" xfId="0" applyFont="1"/>
    <xf numFmtId="0" fontId="30" fillId="0" borderId="0" xfId="0" applyFont="1" applyAlignment="1">
      <alignment horizontal="left"/>
    </xf>
    <xf numFmtId="0" fontId="17" fillId="0" borderId="0" xfId="0" applyFont="1" applyAlignment="1">
      <alignment vertical="top"/>
    </xf>
    <xf numFmtId="0" fontId="31" fillId="0" borderId="0" xfId="0" applyFont="1" applyAlignment="1">
      <alignment horizontal="center"/>
    </xf>
    <xf numFmtId="9" fontId="0" fillId="0" borderId="12" xfId="0" applyNumberFormat="1" applyBorder="1"/>
    <xf numFmtId="165" fontId="0" fillId="0" borderId="0" xfId="0" applyNumberFormat="1" applyAlignment="1">
      <alignment horizontal="center"/>
    </xf>
    <xf numFmtId="165" fontId="9" fillId="0" borderId="0" xfId="0" applyNumberFormat="1" applyFont="1" applyAlignment="1">
      <alignment horizontal="center"/>
    </xf>
    <xf numFmtId="165" fontId="0" fillId="0" borderId="17" xfId="0" applyNumberFormat="1" applyBorder="1" applyAlignment="1">
      <alignment horizontal="center"/>
    </xf>
    <xf numFmtId="165" fontId="9" fillId="0" borderId="17" xfId="0" applyNumberFormat="1" applyFont="1" applyBorder="1" applyAlignment="1">
      <alignment horizontal="center"/>
    </xf>
    <xf numFmtId="9" fontId="0" fillId="0" borderId="0" xfId="0" applyNumberFormat="1" applyAlignment="1">
      <alignment horizontal="center"/>
    </xf>
    <xf numFmtId="9" fontId="9" fillId="0" borderId="0" xfId="0" applyNumberFormat="1" applyFont="1" applyAlignment="1">
      <alignment horizontal="center"/>
    </xf>
    <xf numFmtId="9" fontId="0" fillId="0" borderId="17" xfId="0" applyNumberFormat="1" applyBorder="1" applyAlignment="1">
      <alignment horizontal="center"/>
    </xf>
    <xf numFmtId="9" fontId="9" fillId="0" borderId="17" xfId="0" applyNumberFormat="1" applyFont="1" applyBorder="1" applyAlignment="1">
      <alignment horizontal="center"/>
    </xf>
    <xf numFmtId="9" fontId="0" fillId="0" borderId="0" xfId="1" applyFont="1" applyBorder="1" applyAlignment="1">
      <alignment horizontal="center"/>
    </xf>
    <xf numFmtId="9" fontId="0" fillId="0" borderId="17" xfId="1" applyFont="1" applyFill="1" applyBorder="1" applyAlignment="1">
      <alignment horizontal="center"/>
    </xf>
    <xf numFmtId="9" fontId="9" fillId="0" borderId="12" xfId="0" applyNumberFormat="1" applyFont="1" applyBorder="1" applyAlignment="1">
      <alignment horizontal="right"/>
    </xf>
    <xf numFmtId="0" fontId="9" fillId="0" borderId="17" xfId="0" applyFont="1" applyBorder="1" applyAlignment="1">
      <alignment horizontal="center"/>
    </xf>
    <xf numFmtId="0" fontId="0" fillId="0" borderId="14" xfId="0" applyBorder="1" applyAlignment="1">
      <alignment wrapText="1"/>
    </xf>
    <xf numFmtId="0" fontId="19" fillId="0" borderId="0" xfId="0" applyFont="1"/>
    <xf numFmtId="9" fontId="0" fillId="0" borderId="0" xfId="1" applyFont="1" applyFill="1"/>
    <xf numFmtId="0" fontId="27" fillId="0" borderId="15" xfId="0" applyFont="1" applyBorder="1" applyAlignment="1">
      <alignment horizontal="center"/>
    </xf>
    <xf numFmtId="9" fontId="0" fillId="0" borderId="15" xfId="0" applyNumberFormat="1" applyBorder="1" applyAlignment="1">
      <alignment horizontal="center"/>
    </xf>
    <xf numFmtId="0" fontId="0" fillId="0" borderId="10" xfId="0" applyBorder="1" applyAlignment="1">
      <alignment horizontal="left"/>
    </xf>
    <xf numFmtId="0" fontId="37" fillId="0" borderId="0" xfId="0" applyFont="1"/>
    <xf numFmtId="0" fontId="14" fillId="0" borderId="0" xfId="0" applyFont="1" applyAlignment="1">
      <alignment horizontal="left" vertical="top"/>
    </xf>
    <xf numFmtId="0" fontId="0" fillId="11" borderId="0" xfId="0" applyFill="1"/>
    <xf numFmtId="0" fontId="35" fillId="12" borderId="0" xfId="0" applyFont="1" applyFill="1"/>
    <xf numFmtId="0" fontId="2" fillId="4" borderId="3" xfId="0" applyFont="1" applyFill="1" applyBorder="1" applyAlignment="1">
      <alignment horizontal="left"/>
    </xf>
    <xf numFmtId="0" fontId="2" fillId="0" borderId="0" xfId="0" applyFont="1" applyAlignment="1">
      <alignment horizontal="center"/>
    </xf>
    <xf numFmtId="0" fontId="2" fillId="0" borderId="0" xfId="0" applyFont="1"/>
    <xf numFmtId="165" fontId="2" fillId="0" borderId="0" xfId="0" applyNumberFormat="1" applyFont="1"/>
    <xf numFmtId="0" fontId="2" fillId="8" borderId="0" xfId="0" applyFont="1" applyFill="1"/>
    <xf numFmtId="9" fontId="2" fillId="0" borderId="0" xfId="0" applyNumberFormat="1" applyFont="1"/>
    <xf numFmtId="2" fontId="2" fillId="0" borderId="0" xfId="0" applyNumberFormat="1" applyFont="1"/>
    <xf numFmtId="1" fontId="2" fillId="0" borderId="0" xfId="0" applyNumberFormat="1" applyFont="1"/>
    <xf numFmtId="0" fontId="2" fillId="5" borderId="0" xfId="0" applyFont="1" applyFill="1"/>
    <xf numFmtId="0" fontId="2" fillId="9" borderId="0" xfId="0" applyFont="1" applyFill="1"/>
    <xf numFmtId="0" fontId="0" fillId="13" borderId="0" xfId="0" applyFill="1"/>
    <xf numFmtId="0" fontId="38" fillId="2" borderId="1" xfId="0" applyFont="1" applyFill="1" applyBorder="1"/>
    <xf numFmtId="9" fontId="9" fillId="0" borderId="0" xfId="1" applyFont="1" applyAlignment="1">
      <alignment horizontal="left"/>
    </xf>
    <xf numFmtId="0" fontId="5" fillId="14" borderId="1" xfId="0" applyFont="1" applyFill="1" applyBorder="1" applyAlignment="1">
      <alignment vertical="top" wrapText="1"/>
    </xf>
    <xf numFmtId="9" fontId="0" fillId="0" borderId="8" xfId="1" applyFont="1" applyBorder="1"/>
    <xf numFmtId="9" fontId="0" fillId="0" borderId="0" xfId="1" applyFont="1" applyAlignment="1">
      <alignment horizontal="center"/>
    </xf>
    <xf numFmtId="1" fontId="0" fillId="0" borderId="0" xfId="0" applyNumberFormat="1" applyAlignment="1">
      <alignment horizontal="right"/>
    </xf>
    <xf numFmtId="9" fontId="0" fillId="0" borderId="11" xfId="1" applyFont="1" applyBorder="1"/>
    <xf numFmtId="0" fontId="5" fillId="15" borderId="1" xfId="0" applyFont="1" applyFill="1" applyBorder="1"/>
    <xf numFmtId="0" fontId="5" fillId="15" borderId="24" xfId="0" applyFont="1" applyFill="1" applyBorder="1"/>
    <xf numFmtId="165" fontId="0" fillId="0" borderId="22" xfId="0" applyNumberFormat="1" applyBorder="1" applyAlignment="1">
      <alignment horizontal="center"/>
    </xf>
    <xf numFmtId="165" fontId="0" fillId="0" borderId="23" xfId="0" applyNumberFormat="1" applyBorder="1" applyAlignment="1">
      <alignment horizontal="center"/>
    </xf>
    <xf numFmtId="0" fontId="27" fillId="0" borderId="0" xfId="0" applyFont="1" applyAlignment="1">
      <alignment horizontal="center" wrapText="1"/>
    </xf>
    <xf numFmtId="2" fontId="0" fillId="0" borderId="0" xfId="0" applyNumberFormat="1" applyAlignment="1">
      <alignment horizontal="center"/>
    </xf>
    <xf numFmtId="0" fontId="7" fillId="16" borderId="0" xfId="0" applyFont="1" applyFill="1"/>
    <xf numFmtId="0" fontId="4" fillId="16" borderId="0" xfId="0" applyFont="1" applyFill="1"/>
    <xf numFmtId="0" fontId="39" fillId="0" borderId="0" xfId="0" applyFont="1" applyAlignment="1">
      <alignment horizontal="right"/>
    </xf>
    <xf numFmtId="0" fontId="40" fillId="0" borderId="0" xfId="0" applyFont="1"/>
    <xf numFmtId="0" fontId="41" fillId="0" borderId="0" xfId="0" applyFont="1" applyAlignment="1">
      <alignment horizontal="right"/>
    </xf>
    <xf numFmtId="0" fontId="42" fillId="0" borderId="0" xfId="0" applyFont="1" applyAlignment="1">
      <alignment horizontal="right"/>
    </xf>
    <xf numFmtId="0" fontId="42" fillId="0" borderId="17" xfId="0" applyFont="1" applyBorder="1" applyAlignment="1">
      <alignment horizontal="right"/>
    </xf>
    <xf numFmtId="0" fontId="43" fillId="0" borderId="0" xfId="0" applyFont="1"/>
    <xf numFmtId="0" fontId="44" fillId="0" borderId="0" xfId="0" applyFont="1" applyAlignment="1">
      <alignment horizontal="right"/>
    </xf>
    <xf numFmtId="0" fontId="45" fillId="0" borderId="0" xfId="0" applyFont="1" applyAlignment="1">
      <alignment horizontal="right"/>
    </xf>
    <xf numFmtId="0" fontId="3" fillId="20" borderId="0" xfId="0" applyFont="1" applyFill="1" applyAlignment="1">
      <alignment horizontal="center"/>
    </xf>
    <xf numFmtId="0" fontId="46" fillId="0" borderId="14" xfId="0" applyFont="1" applyBorder="1" applyAlignment="1">
      <alignment horizontal="right"/>
    </xf>
    <xf numFmtId="0" fontId="46" fillId="0" borderId="16" xfId="0" applyFont="1" applyBorder="1" applyAlignment="1">
      <alignment horizontal="right"/>
    </xf>
    <xf numFmtId="0" fontId="47" fillId="0" borderId="12" xfId="0" applyFont="1" applyBorder="1" applyAlignment="1">
      <alignment horizontal="left"/>
    </xf>
    <xf numFmtId="0" fontId="47" fillId="0" borderId="12" xfId="0" applyFont="1" applyBorder="1"/>
    <xf numFmtId="0" fontId="27" fillId="0" borderId="0" xfId="0" applyFont="1" applyAlignment="1">
      <alignment horizontal="left"/>
    </xf>
    <xf numFmtId="0" fontId="47" fillId="0" borderId="14" xfId="0" applyFont="1" applyBorder="1" applyAlignment="1">
      <alignment horizontal="right"/>
    </xf>
    <xf numFmtId="0" fontId="49" fillId="0" borderId="16" xfId="0" applyFont="1" applyBorder="1" applyAlignment="1">
      <alignment horizontal="right"/>
    </xf>
    <xf numFmtId="0" fontId="50" fillId="0" borderId="0" xfId="0" applyFont="1" applyAlignment="1">
      <alignment horizontal="right"/>
    </xf>
    <xf numFmtId="0" fontId="50" fillId="0" borderId="17" xfId="0" applyFont="1" applyBorder="1" applyAlignment="1">
      <alignment horizontal="right"/>
    </xf>
    <xf numFmtId="0" fontId="51" fillId="0" borderId="0" xfId="0" applyFont="1" applyAlignment="1">
      <alignment horizontal="center"/>
    </xf>
    <xf numFmtId="0" fontId="52" fillId="18" borderId="2" xfId="0" applyFont="1" applyFill="1" applyBorder="1"/>
    <xf numFmtId="0" fontId="0" fillId="18" borderId="19" xfId="0" applyFill="1" applyBorder="1"/>
    <xf numFmtId="0" fontId="0" fillId="18" borderId="3" xfId="0" applyFill="1" applyBorder="1"/>
    <xf numFmtId="0" fontId="53" fillId="18" borderId="19" xfId="0" applyFont="1" applyFill="1" applyBorder="1"/>
    <xf numFmtId="0" fontId="53" fillId="18" borderId="3" xfId="0" applyFont="1" applyFill="1" applyBorder="1"/>
    <xf numFmtId="166" fontId="0" fillId="0" borderId="0" xfId="0" applyNumberFormat="1"/>
    <xf numFmtId="0" fontId="47" fillId="0" borderId="0" xfId="0" applyFont="1"/>
    <xf numFmtId="0" fontId="54" fillId="0" borderId="0" xfId="0" applyFont="1"/>
    <xf numFmtId="9" fontId="56" fillId="0" borderId="0" xfId="0" applyNumberFormat="1" applyFont="1"/>
    <xf numFmtId="0" fontId="57" fillId="24" borderId="0" xfId="0" applyFont="1" applyFill="1"/>
    <xf numFmtId="0" fontId="56" fillId="22" borderId="0" xfId="0" applyFont="1" applyFill="1"/>
    <xf numFmtId="0" fontId="58" fillId="22" borderId="0" xfId="0" applyFont="1" applyFill="1"/>
    <xf numFmtId="0" fontId="3" fillId="25" borderId="2" xfId="0" applyFont="1" applyFill="1" applyBorder="1"/>
    <xf numFmtId="0" fontId="0" fillId="25" borderId="19" xfId="0" applyFill="1" applyBorder="1"/>
    <xf numFmtId="0" fontId="0" fillId="25" borderId="3" xfId="0" applyFill="1" applyBorder="1"/>
    <xf numFmtId="0" fontId="3" fillId="0" borderId="0" xfId="0" applyFont="1" applyAlignment="1">
      <alignment horizontal="center"/>
    </xf>
    <xf numFmtId="0" fontId="0" fillId="7" borderId="25" xfId="0" applyFill="1" applyBorder="1"/>
    <xf numFmtId="0" fontId="0" fillId="0" borderId="15" xfId="0" applyBorder="1" applyAlignment="1">
      <alignment horizontal="left"/>
    </xf>
    <xf numFmtId="0" fontId="0" fillId="0" borderId="26" xfId="0" applyBorder="1" applyAlignment="1">
      <alignment horizontal="left"/>
    </xf>
    <xf numFmtId="0" fontId="56" fillId="19" borderId="0" xfId="0" applyFont="1" applyFill="1"/>
    <xf numFmtId="0" fontId="60" fillId="19" borderId="0" xfId="0" applyFont="1" applyFill="1" applyAlignment="1">
      <alignment horizontal="right"/>
    </xf>
    <xf numFmtId="0" fontId="4" fillId="19" borderId="0" xfId="0" applyFont="1" applyFill="1"/>
    <xf numFmtId="16" fontId="0" fillId="0" borderId="0" xfId="0" applyNumberFormat="1"/>
    <xf numFmtId="0" fontId="8" fillId="23" borderId="0" xfId="0" applyFont="1" applyFill="1" applyAlignment="1">
      <alignment horizontal="center" vertical="center" wrapText="1"/>
    </xf>
    <xf numFmtId="0" fontId="8" fillId="19" borderId="0" xfId="0" applyFont="1" applyFill="1" applyAlignment="1">
      <alignment horizontal="center" vertical="center" wrapText="1"/>
    </xf>
    <xf numFmtId="0" fontId="47" fillId="0" borderId="0" xfId="0" applyFont="1" applyAlignment="1">
      <alignment horizontal="left" wrapText="1"/>
    </xf>
    <xf numFmtId="0" fontId="0" fillId="0" borderId="0" xfId="0" applyAlignment="1">
      <alignment horizontal="left" wrapText="1"/>
    </xf>
    <xf numFmtId="0" fontId="0" fillId="0" borderId="17" xfId="0" applyBorder="1" applyAlignment="1">
      <alignment horizontal="left" wrapText="1"/>
    </xf>
    <xf numFmtId="0" fontId="27" fillId="0" borderId="12" xfId="0" applyFont="1" applyBorder="1" applyAlignment="1">
      <alignment horizontal="center"/>
    </xf>
    <xf numFmtId="0" fontId="27" fillId="0" borderId="13" xfId="0" applyFont="1" applyBorder="1" applyAlignment="1">
      <alignment horizontal="center"/>
    </xf>
    <xf numFmtId="9" fontId="48" fillId="0" borderId="17" xfId="0" applyNumberFormat="1" applyFont="1" applyBorder="1" applyAlignment="1">
      <alignment horizontal="center"/>
    </xf>
    <xf numFmtId="9" fontId="36" fillId="0" borderId="17" xfId="0" applyNumberFormat="1" applyFont="1" applyBorder="1" applyAlignment="1">
      <alignment horizontal="center"/>
    </xf>
    <xf numFmtId="9" fontId="36" fillId="0" borderId="18" xfId="0" applyNumberFormat="1" applyFont="1" applyBorder="1" applyAlignment="1">
      <alignment horizontal="center"/>
    </xf>
    <xf numFmtId="0" fontId="8" fillId="21" borderId="0" xfId="0" applyFont="1" applyFill="1" applyAlignment="1">
      <alignment horizontal="center" vertical="center" wrapText="1"/>
    </xf>
    <xf numFmtId="0" fontId="8" fillId="10" borderId="0" xfId="0" applyFont="1" applyFill="1" applyAlignment="1">
      <alignment horizontal="center" vertical="center" wrapText="1"/>
    </xf>
    <xf numFmtId="0" fontId="8" fillId="17" borderId="0" xfId="0" applyFont="1" applyFill="1" applyAlignment="1">
      <alignment horizontal="center" vertical="center" wrapText="1"/>
    </xf>
    <xf numFmtId="0" fontId="8" fillId="18" borderId="0" xfId="0" applyFont="1" applyFill="1" applyAlignment="1">
      <alignment horizontal="center" vertical="center" wrapText="1"/>
    </xf>
    <xf numFmtId="0" fontId="59" fillId="22" borderId="0" xfId="0" applyFont="1" applyFill="1" applyAlignment="1">
      <alignment horizontal="center" vertical="center" wrapText="1"/>
    </xf>
    <xf numFmtId="0" fontId="0" fillId="0" borderId="0" xfId="0" applyAlignment="1">
      <alignment horizontal="left"/>
    </xf>
    <xf numFmtId="0" fontId="55" fillId="0" borderId="20" xfId="0" applyFont="1" applyBorder="1" applyAlignment="1">
      <alignment horizontal="left" vertical="top" wrapText="1"/>
    </xf>
    <xf numFmtId="0" fontId="55" fillId="0" borderId="12" xfId="0" applyFont="1" applyBorder="1" applyAlignment="1">
      <alignment horizontal="left" vertical="top" wrapText="1"/>
    </xf>
    <xf numFmtId="0" fontId="55" fillId="0" borderId="13" xfId="0" applyFont="1" applyBorder="1" applyAlignment="1">
      <alignment horizontal="left" vertical="top" wrapText="1"/>
    </xf>
    <xf numFmtId="0" fontId="55" fillId="0" borderId="14" xfId="0" applyFont="1" applyBorder="1" applyAlignment="1">
      <alignment horizontal="left" vertical="top" wrapText="1"/>
    </xf>
    <xf numFmtId="0" fontId="55" fillId="0" borderId="0" xfId="0" applyFont="1" applyAlignment="1">
      <alignment horizontal="left" vertical="top" wrapText="1"/>
    </xf>
    <xf numFmtId="0" fontId="55" fillId="0" borderId="15" xfId="0" applyFont="1" applyBorder="1" applyAlignment="1">
      <alignment horizontal="left" vertical="top" wrapText="1"/>
    </xf>
    <xf numFmtId="0" fontId="55" fillId="0" borderId="16" xfId="0" applyFont="1" applyBorder="1" applyAlignment="1">
      <alignment horizontal="left" vertical="top" wrapText="1"/>
    </xf>
    <xf numFmtId="0" fontId="55" fillId="0" borderId="17" xfId="0" applyFont="1" applyBorder="1" applyAlignment="1">
      <alignment horizontal="left" vertical="top" wrapText="1"/>
    </xf>
    <xf numFmtId="0" fontId="55" fillId="0" borderId="18" xfId="0" applyFont="1" applyBorder="1" applyAlignment="1">
      <alignment horizontal="left" vertical="top" wrapText="1"/>
    </xf>
    <xf numFmtId="0" fontId="0" fillId="5" borderId="0" xfId="0" applyFill="1" applyAlignment="1">
      <alignment horizontal="center" wrapText="1"/>
    </xf>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colors>
    <mruColors>
      <color rgb="FFEDABA8"/>
      <color rgb="FF2A4EBF"/>
      <color rgb="FF272D41"/>
      <color rgb="FF6751A8"/>
      <color rgb="FF9A64CE"/>
      <color rgb="FF754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bg1"/>
                </a:solidFill>
                <a:latin typeface="+mn-lt"/>
                <a:ea typeface="+mn-ea"/>
                <a:cs typeface="+mn-cs"/>
              </a:defRPr>
            </a:pPr>
            <a:r>
              <a:rPr lang="en-US" sz="1600">
                <a:solidFill>
                  <a:schemeClr val="bg1"/>
                </a:solidFill>
              </a:rPr>
              <a:t>Role</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bg1"/>
              </a:solidFill>
              <a:latin typeface="+mn-lt"/>
              <a:ea typeface="+mn-ea"/>
              <a:cs typeface="+mn-cs"/>
            </a:defRPr>
          </a:pPr>
          <a:endParaRPr lang="en-US"/>
        </a:p>
      </c:txPr>
    </c:title>
    <c:autoTitleDeleted val="0"/>
    <c:plotArea>
      <c:layout/>
      <c:barChart>
        <c:barDir val="bar"/>
        <c:grouping val="clustered"/>
        <c:varyColors val="0"/>
        <c:ser>
          <c:idx val="0"/>
          <c:order val="0"/>
          <c:tx>
            <c:strRef>
              <c:f>'Data analysis'!$E$7</c:f>
              <c:strCache>
                <c:ptCount val="1"/>
                <c:pt idx="0">
                  <c:v>% of respondents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analysis'!$D$8:$D$11</c:f>
              <c:strCache>
                <c:ptCount val="4"/>
                <c:pt idx="0">
                  <c:v>Student</c:v>
                </c:pt>
                <c:pt idx="1">
                  <c:v>Faculty</c:v>
                </c:pt>
                <c:pt idx="2">
                  <c:v>Instructor or lecturer</c:v>
                </c:pt>
                <c:pt idx="3">
                  <c:v>Advisor</c:v>
                </c:pt>
              </c:strCache>
            </c:strRef>
          </c:cat>
          <c:val>
            <c:numRef>
              <c:f>'Data analysis'!$E$8:$E$11</c:f>
              <c:numCache>
                <c:formatCode>0%</c:formatCode>
                <c:ptCount val="4"/>
                <c:pt idx="0">
                  <c:v>0.29473684210526313</c:v>
                </c:pt>
                <c:pt idx="1">
                  <c:v>0.5368421052631579</c:v>
                </c:pt>
                <c:pt idx="2">
                  <c:v>4.2105263157894736E-2</c:v>
                </c:pt>
                <c:pt idx="3">
                  <c:v>0.11578947368421053</c:v>
                </c:pt>
              </c:numCache>
            </c:numRef>
          </c:val>
          <c:extLst>
            <c:ext xmlns:c16="http://schemas.microsoft.com/office/drawing/2014/chart" uri="{C3380CC4-5D6E-409C-BE32-E72D297353CC}">
              <c16:uniqueId val="{00000000-EFDE-0148-82AE-EB7BBDC1C828}"/>
            </c:ext>
          </c:extLst>
        </c:ser>
        <c:dLbls>
          <c:showLegendKey val="0"/>
          <c:showVal val="1"/>
          <c:showCatName val="0"/>
          <c:showSerName val="0"/>
          <c:showPercent val="0"/>
          <c:showBubbleSize val="0"/>
        </c:dLbls>
        <c:gapWidth val="75"/>
        <c:axId val="2137283856"/>
        <c:axId val="20060911"/>
      </c:barChart>
      <c:catAx>
        <c:axId val="21372838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crossAx val="20060911"/>
        <c:crosses val="autoZero"/>
        <c:auto val="1"/>
        <c:lblAlgn val="ctr"/>
        <c:lblOffset val="100"/>
        <c:noMultiLvlLbl val="0"/>
      </c:catAx>
      <c:valAx>
        <c:axId val="20060911"/>
        <c:scaling>
          <c:orientation val="minMax"/>
          <c:max val="1"/>
        </c:scaling>
        <c:delete val="0"/>
        <c:axPos val="t"/>
        <c:title>
          <c:tx>
            <c:rich>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r>
                  <a:rPr lang="en-US">
                    <a:solidFill>
                      <a:schemeClr val="bg1"/>
                    </a:solidFill>
                  </a:rPr>
                  <a:t>Percent of respondents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2137283856"/>
        <c:crosses val="autoZero"/>
        <c:crossBetween val="between"/>
      </c:valAx>
      <c:spPr>
        <a:noFill/>
        <a:ln>
          <a:noFill/>
        </a:ln>
        <a:effectLst/>
      </c:spPr>
    </c:plotArea>
    <c:plotVisOnly val="1"/>
    <c:dispBlanksAs val="gap"/>
    <c:showDLblsOverMax val="0"/>
  </c:chart>
  <c:spPr>
    <a:solidFill>
      <a:srgbClr val="272D4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accent6"/>
                </a:solidFill>
              </a:rPr>
              <a:t>Gain</a:t>
            </a:r>
            <a:r>
              <a:rPr lang="en-US" b="1">
                <a:solidFill>
                  <a:schemeClr val="accent1"/>
                </a:solidFill>
              </a:rPr>
              <a:t> </a:t>
            </a:r>
            <a:r>
              <a:rPr lang="en-US" b="0">
                <a:solidFill>
                  <a:schemeClr val="bg1"/>
                </a:solidFill>
              </a:rPr>
              <a:t>and</a:t>
            </a:r>
            <a:r>
              <a:rPr lang="en-US" b="0">
                <a:solidFill>
                  <a:schemeClr val="tx1"/>
                </a:solidFill>
              </a:rPr>
              <a:t> </a:t>
            </a:r>
            <a:r>
              <a:rPr lang="en-US" b="1">
                <a:solidFill>
                  <a:schemeClr val="accent1"/>
                </a:solidFill>
              </a:rPr>
              <a:t>normalized gain </a:t>
            </a:r>
            <a:r>
              <a:rPr lang="en-US" b="0">
                <a:solidFill>
                  <a:schemeClr val="bg1"/>
                </a:solidFill>
              </a:rPr>
              <a:t>by prior</a:t>
            </a:r>
            <a:r>
              <a:rPr lang="en-US" b="0" baseline="0">
                <a:solidFill>
                  <a:schemeClr val="bg1"/>
                </a:solidFill>
              </a:rPr>
              <a:t> attendance</a:t>
            </a:r>
            <a:endParaRPr lang="en-US" b="0">
              <a:solidFill>
                <a:schemeClr val="bg1"/>
              </a:solidFill>
            </a:endParaRPr>
          </a:p>
        </c:rich>
      </c:tx>
      <c:overlay val="0"/>
      <c:spPr>
        <a:noFill/>
        <a:ln>
          <a:noFill/>
        </a:ln>
        <a:effectLst/>
      </c:spPr>
    </c:title>
    <c:autoTitleDeleted val="0"/>
    <c:plotArea>
      <c:layout/>
      <c:barChart>
        <c:barDir val="col"/>
        <c:grouping val="clustered"/>
        <c:varyColors val="0"/>
        <c:ser>
          <c:idx val="0"/>
          <c:order val="0"/>
          <c:tx>
            <c:strRef>
              <c:f>'Data analysis'!$Q$29</c:f>
              <c:strCache>
                <c:ptCount val="1"/>
                <c:pt idx="0">
                  <c:v>Ave gain</c:v>
                </c:pt>
              </c:strCache>
            </c:strRef>
          </c:tx>
          <c:spPr>
            <a:solidFill>
              <a:schemeClr val="accent6"/>
            </a:solidFill>
            <a:ln>
              <a:noFill/>
            </a:ln>
            <a:effectLst/>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 analysis'!$N$30:$N$33</c:f>
              <c:strCache>
                <c:ptCount val="4"/>
                <c:pt idx="0">
                  <c:v>First time</c:v>
                </c:pt>
                <c:pt idx="1">
                  <c:v>Not first time</c:v>
                </c:pt>
                <c:pt idx="2">
                  <c:v>Unsure</c:v>
                </c:pt>
                <c:pt idx="3">
                  <c:v>All attendees</c:v>
                </c:pt>
              </c:strCache>
            </c:strRef>
          </c:cat>
          <c:val>
            <c:numRef>
              <c:f>'Data analysis'!$Q$30:$Q$33</c:f>
              <c:numCache>
                <c:formatCode>0%</c:formatCode>
                <c:ptCount val="4"/>
                <c:pt idx="0">
                  <c:v>0.41945288753799409</c:v>
                </c:pt>
                <c:pt idx="1">
                  <c:v>0</c:v>
                </c:pt>
                <c:pt idx="2">
                  <c:v>0</c:v>
                </c:pt>
                <c:pt idx="3">
                  <c:v>0.41503759398496259</c:v>
                </c:pt>
              </c:numCache>
            </c:numRef>
          </c:val>
          <c:extLst>
            <c:ext xmlns:c16="http://schemas.microsoft.com/office/drawing/2014/chart" uri="{C3380CC4-5D6E-409C-BE32-E72D297353CC}">
              <c16:uniqueId val="{00000003-79C4-1947-8844-3B675736419D}"/>
            </c:ext>
          </c:extLst>
        </c:ser>
        <c:ser>
          <c:idx val="1"/>
          <c:order val="1"/>
          <c:tx>
            <c:strRef>
              <c:f>'Data analysis'!$R$29</c:f>
              <c:strCache>
                <c:ptCount val="1"/>
                <c:pt idx="0">
                  <c:v>Ave norm gain</c:v>
                </c:pt>
              </c:strCache>
            </c:strRef>
          </c:tx>
          <c:spPr>
            <a:solidFill>
              <a:schemeClr val="accent1"/>
            </a:solidFill>
            <a:ln>
              <a:noFill/>
            </a:ln>
            <a:effectLst/>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 analysis'!$N$30:$N$33</c:f>
              <c:strCache>
                <c:ptCount val="4"/>
                <c:pt idx="0">
                  <c:v>First time</c:v>
                </c:pt>
                <c:pt idx="1">
                  <c:v>Not first time</c:v>
                </c:pt>
                <c:pt idx="2">
                  <c:v>Unsure</c:v>
                </c:pt>
                <c:pt idx="3">
                  <c:v>All attendees</c:v>
                </c:pt>
              </c:strCache>
            </c:strRef>
          </c:cat>
          <c:val>
            <c:numRef>
              <c:f>'Data analysis'!$R$30:$R$33</c:f>
              <c:numCache>
                <c:formatCode>0%</c:formatCode>
                <c:ptCount val="4"/>
                <c:pt idx="0">
                  <c:v>0.57885005065856099</c:v>
                </c:pt>
                <c:pt idx="1">
                  <c:v>0</c:v>
                </c:pt>
                <c:pt idx="2">
                  <c:v>0</c:v>
                </c:pt>
                <c:pt idx="3">
                  <c:v>0.57275689223057613</c:v>
                </c:pt>
              </c:numCache>
            </c:numRef>
          </c:val>
          <c:extLst>
            <c:ext xmlns:c16="http://schemas.microsoft.com/office/drawing/2014/chart" uri="{C3380CC4-5D6E-409C-BE32-E72D297353CC}">
              <c16:uniqueId val="{00000005-79C4-1947-8844-3B675736419D}"/>
            </c:ext>
          </c:extLst>
        </c:ser>
        <c:dLbls>
          <c:showLegendKey val="0"/>
          <c:showVal val="0"/>
          <c:showCatName val="0"/>
          <c:showSerName val="0"/>
          <c:showPercent val="0"/>
          <c:showBubbleSize val="0"/>
        </c:dLbls>
        <c:gapWidth val="219"/>
        <c:overlap val="-27"/>
        <c:axId val="2093048095"/>
        <c:axId val="2093697983"/>
      </c:barChart>
      <c:catAx>
        <c:axId val="20930480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0" i="0" u="none" strike="noStrike" kern="1200" baseline="0">
                <a:solidFill>
                  <a:schemeClr val="bg1"/>
                </a:solidFill>
                <a:latin typeface="+mn-lt"/>
                <a:ea typeface="+mn-ea"/>
                <a:cs typeface="+mn-cs"/>
              </a:defRPr>
            </a:pPr>
            <a:endParaRPr lang="en-US"/>
          </a:p>
        </c:txPr>
        <c:crossAx val="2093697983"/>
        <c:crosses val="autoZero"/>
        <c:auto val="1"/>
        <c:lblAlgn val="ctr"/>
        <c:lblOffset val="100"/>
        <c:noMultiLvlLbl val="0"/>
      </c:catAx>
      <c:valAx>
        <c:axId val="2093697983"/>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2093048095"/>
        <c:crosses val="autoZero"/>
        <c:crossBetween val="between"/>
      </c:valAx>
      <c:spPr>
        <a:solidFill>
          <a:schemeClr val="tx2"/>
        </a:solidFill>
      </c:spPr>
    </c:plotArea>
    <c:legend>
      <c:legendPos val="b"/>
      <c:overlay val="0"/>
      <c:spPr>
        <a:noFill/>
        <a:ln>
          <a:noFill/>
        </a:ln>
        <a:effectLst/>
      </c:spPr>
      <c:txPr>
        <a:bodyPr rot="0" spcFirstLastPara="1" vertOverflow="ellipsis" vert="horz" wrap="square" anchor="ctr" anchorCtr="1"/>
        <a:lstStyle/>
        <a:p>
          <a:pPr>
            <a:defRPr sz="1500" b="0" i="0" u="none" strike="noStrike" kern="1200" baseline="0">
              <a:solidFill>
                <a:schemeClr val="bg1"/>
              </a:solidFill>
              <a:latin typeface="+mn-lt"/>
              <a:ea typeface="+mn-ea"/>
              <a:cs typeface="+mn-cs"/>
            </a:defRPr>
          </a:pPr>
          <a:endParaRPr lang="en-US"/>
        </a:p>
      </c:txPr>
    </c:legend>
    <c:plotVisOnly val="1"/>
    <c:dispBlanksAs val="gap"/>
    <c:showDLblsOverMax val="0"/>
    <c:extLst/>
  </c:chart>
  <c:spPr>
    <a:solidFill>
      <a:schemeClr val="tx2"/>
    </a:solidFill>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a:solidFill>
                  <a:schemeClr val="bg1"/>
                </a:solidFill>
              </a:rPr>
              <a:t>Pre/Post-test</a:t>
            </a:r>
            <a:r>
              <a:rPr lang="en-US" baseline="0">
                <a:solidFill>
                  <a:schemeClr val="bg1"/>
                </a:solidFill>
              </a:rPr>
              <a:t> Histogram</a:t>
            </a:r>
            <a:endParaRPr lang="en-US">
              <a:solidFill>
                <a:schemeClr val="bg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barChart>
        <c:barDir val="col"/>
        <c:grouping val="clustered"/>
        <c:varyColors val="0"/>
        <c:ser>
          <c:idx val="0"/>
          <c:order val="0"/>
          <c:tx>
            <c:strRef>
              <c:f>'Data analysis'!$S$23</c:f>
              <c:strCache>
                <c:ptCount val="1"/>
                <c:pt idx="0">
                  <c:v>Pre-test</c:v>
                </c:pt>
              </c:strCache>
            </c:strRef>
          </c:tx>
          <c:spPr>
            <a:solidFill>
              <a:schemeClr val="accent6">
                <a:alpha val="80000"/>
              </a:schemeClr>
            </a:solidFill>
            <a:ln>
              <a:noFill/>
            </a:ln>
            <a:effectLst/>
          </c:spPr>
          <c:invertIfNegative val="0"/>
          <c:cat>
            <c:strRef>
              <c:f>'Data analysis'!$S$25:$S$34</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'Data analysis'!$T$25:$T$34</c:f>
              <c:numCache>
                <c:formatCode>General</c:formatCode>
                <c:ptCount val="10"/>
                <c:pt idx="0">
                  <c:v>9</c:v>
                </c:pt>
                <c:pt idx="1">
                  <c:v>27</c:v>
                </c:pt>
                <c:pt idx="2">
                  <c:v>25</c:v>
                </c:pt>
                <c:pt idx="3">
                  <c:v>0</c:v>
                </c:pt>
                <c:pt idx="4">
                  <c:v>17</c:v>
                </c:pt>
                <c:pt idx="5">
                  <c:v>4</c:v>
                </c:pt>
                <c:pt idx="6">
                  <c:v>0</c:v>
                </c:pt>
                <c:pt idx="7">
                  <c:v>6</c:v>
                </c:pt>
                <c:pt idx="8">
                  <c:v>7</c:v>
                </c:pt>
                <c:pt idx="9">
                  <c:v>0</c:v>
                </c:pt>
              </c:numCache>
            </c:numRef>
          </c:val>
          <c:extLst>
            <c:ext xmlns:c16="http://schemas.microsoft.com/office/drawing/2014/chart" uri="{C3380CC4-5D6E-409C-BE32-E72D297353CC}">
              <c16:uniqueId val="{00000001-3F3A-46C7-A4F7-69C5A6FF8D09}"/>
            </c:ext>
          </c:extLst>
        </c:ser>
        <c:dLbls>
          <c:showLegendKey val="0"/>
          <c:showVal val="0"/>
          <c:showCatName val="0"/>
          <c:showSerName val="0"/>
          <c:showPercent val="0"/>
          <c:showBubbleSize val="0"/>
        </c:dLbls>
        <c:gapWidth val="20"/>
        <c:axId val="792312272"/>
        <c:axId val="792320552"/>
      </c:barChart>
      <c:barChart>
        <c:barDir val="col"/>
        <c:grouping val="clustered"/>
        <c:varyColors val="0"/>
        <c:ser>
          <c:idx val="1"/>
          <c:order val="1"/>
          <c:tx>
            <c:strRef>
              <c:f>'Data analysis'!$U$23</c:f>
              <c:strCache>
                <c:ptCount val="1"/>
                <c:pt idx="0">
                  <c:v>Post-test</c:v>
                </c:pt>
              </c:strCache>
            </c:strRef>
          </c:tx>
          <c:spPr>
            <a:solidFill>
              <a:schemeClr val="accent2">
                <a:alpha val="80000"/>
              </a:schemeClr>
            </a:solidFill>
            <a:ln>
              <a:noFill/>
            </a:ln>
            <a:effectLst/>
          </c:spPr>
          <c:invertIfNegative val="0"/>
          <c:cat>
            <c:strRef>
              <c:f>'Data analysis'!$S$25:$S$34</c:f>
              <c:strCache>
                <c:ptCount val="10"/>
                <c:pt idx="0">
                  <c:v>0-10%</c:v>
                </c:pt>
                <c:pt idx="1">
                  <c:v>10-20%</c:v>
                </c:pt>
                <c:pt idx="2">
                  <c:v>20-30%</c:v>
                </c:pt>
                <c:pt idx="3">
                  <c:v>30-40%</c:v>
                </c:pt>
                <c:pt idx="4">
                  <c:v>40-50%</c:v>
                </c:pt>
                <c:pt idx="5">
                  <c:v>50-60%</c:v>
                </c:pt>
                <c:pt idx="6">
                  <c:v>60-70%</c:v>
                </c:pt>
                <c:pt idx="7">
                  <c:v>70-80%</c:v>
                </c:pt>
                <c:pt idx="8">
                  <c:v>80-90%</c:v>
                </c:pt>
                <c:pt idx="9">
                  <c:v>90-100%</c:v>
                </c:pt>
              </c:strCache>
            </c:strRef>
          </c:cat>
          <c:val>
            <c:numRef>
              <c:f>'Data analysis'!$V$25:$V$34</c:f>
              <c:numCache>
                <c:formatCode>General</c:formatCode>
                <c:ptCount val="10"/>
                <c:pt idx="0">
                  <c:v>1</c:v>
                </c:pt>
                <c:pt idx="1">
                  <c:v>2</c:v>
                </c:pt>
                <c:pt idx="2">
                  <c:v>3</c:v>
                </c:pt>
                <c:pt idx="3">
                  <c:v>0</c:v>
                </c:pt>
                <c:pt idx="4">
                  <c:v>4</c:v>
                </c:pt>
                <c:pt idx="5">
                  <c:v>13</c:v>
                </c:pt>
                <c:pt idx="6">
                  <c:v>0</c:v>
                </c:pt>
                <c:pt idx="7">
                  <c:v>20</c:v>
                </c:pt>
                <c:pt idx="8">
                  <c:v>44</c:v>
                </c:pt>
                <c:pt idx="9">
                  <c:v>8</c:v>
                </c:pt>
              </c:numCache>
            </c:numRef>
          </c:val>
          <c:extLst>
            <c:ext xmlns:c16="http://schemas.microsoft.com/office/drawing/2014/chart" uri="{C3380CC4-5D6E-409C-BE32-E72D297353CC}">
              <c16:uniqueId val="{00000002-3F3A-46C7-A4F7-69C5A6FF8D09}"/>
            </c:ext>
          </c:extLst>
        </c:ser>
        <c:dLbls>
          <c:showLegendKey val="0"/>
          <c:showVal val="0"/>
          <c:showCatName val="0"/>
          <c:showSerName val="0"/>
          <c:showPercent val="0"/>
          <c:showBubbleSize val="0"/>
        </c:dLbls>
        <c:gapWidth val="20"/>
        <c:axId val="685470200"/>
        <c:axId val="685469480"/>
      </c:barChart>
      <c:catAx>
        <c:axId val="79231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792320552"/>
        <c:crosses val="autoZero"/>
        <c:auto val="1"/>
        <c:lblAlgn val="ctr"/>
        <c:lblOffset val="100"/>
        <c:noMultiLvlLbl val="0"/>
      </c:catAx>
      <c:valAx>
        <c:axId val="792320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792312272"/>
        <c:crosses val="autoZero"/>
        <c:crossBetween val="between"/>
      </c:valAx>
      <c:valAx>
        <c:axId val="68546948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5470200"/>
        <c:crosses val="max"/>
        <c:crossBetween val="between"/>
      </c:valAx>
      <c:catAx>
        <c:axId val="685470200"/>
        <c:scaling>
          <c:orientation val="minMax"/>
        </c:scaling>
        <c:delete val="1"/>
        <c:axPos val="b"/>
        <c:numFmt formatCode="General" sourceLinked="1"/>
        <c:majorTickMark val="out"/>
        <c:minorTickMark val="none"/>
        <c:tickLblPos val="nextTo"/>
        <c:crossAx val="685469480"/>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2"/>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solidFill>
                  <a:schemeClr val="bg1"/>
                </a:solidFill>
              </a:rPr>
              <a:t>Discipline</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'Data analysis'!$E$15</c:f>
              <c:strCache>
                <c:ptCount val="1"/>
                <c:pt idx="0">
                  <c:v>% of respondents</c:v>
                </c:pt>
              </c:strCache>
            </c:strRef>
          </c:tx>
          <c:spPr>
            <a:solidFill>
              <a:srgbClr val="EDABA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analysis'!$D$16:$D$22</c:f>
              <c:strCache>
                <c:ptCount val="7"/>
                <c:pt idx="0">
                  <c:v>Physics</c:v>
                </c:pt>
                <c:pt idx="1">
                  <c:v>Chemistry</c:v>
                </c:pt>
                <c:pt idx="2">
                  <c:v>Math</c:v>
                </c:pt>
                <c:pt idx="3">
                  <c:v>Engineering</c:v>
                </c:pt>
                <c:pt idx="4">
                  <c:v>Other STEM</c:v>
                </c:pt>
                <c:pt idx="5">
                  <c:v>Education</c:v>
                </c:pt>
                <c:pt idx="6">
                  <c:v>Other  </c:v>
                </c:pt>
              </c:strCache>
            </c:strRef>
          </c:cat>
          <c:val>
            <c:numRef>
              <c:f>'Data analysis'!$E$16:$E$22</c:f>
              <c:numCache>
                <c:formatCode>0%</c:formatCode>
                <c:ptCount val="7"/>
                <c:pt idx="0">
                  <c:v>1.0526315789473684E-2</c:v>
                </c:pt>
                <c:pt idx="1">
                  <c:v>0.96842105263157896</c:v>
                </c:pt>
                <c:pt idx="2">
                  <c:v>0</c:v>
                </c:pt>
                <c:pt idx="3">
                  <c:v>0</c:v>
                </c:pt>
                <c:pt idx="4">
                  <c:v>0</c:v>
                </c:pt>
                <c:pt idx="5">
                  <c:v>1.0526315789473684E-2</c:v>
                </c:pt>
                <c:pt idx="6">
                  <c:v>0</c:v>
                </c:pt>
              </c:numCache>
            </c:numRef>
          </c:val>
          <c:extLst>
            <c:ext xmlns:c16="http://schemas.microsoft.com/office/drawing/2014/chart" uri="{C3380CC4-5D6E-409C-BE32-E72D297353CC}">
              <c16:uniqueId val="{00000000-3CD6-5442-A9FF-3B1FDB396082}"/>
            </c:ext>
          </c:extLst>
        </c:ser>
        <c:dLbls>
          <c:showLegendKey val="0"/>
          <c:showVal val="1"/>
          <c:showCatName val="0"/>
          <c:showSerName val="0"/>
          <c:showPercent val="0"/>
          <c:showBubbleSize val="0"/>
        </c:dLbls>
        <c:gapWidth val="75"/>
        <c:axId val="20335599"/>
        <c:axId val="24248703"/>
      </c:barChart>
      <c:catAx>
        <c:axId val="203355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crossAx val="24248703"/>
        <c:crosses val="autoZero"/>
        <c:auto val="1"/>
        <c:lblAlgn val="ctr"/>
        <c:lblOffset val="100"/>
        <c:noMultiLvlLbl val="0"/>
      </c:catAx>
      <c:valAx>
        <c:axId val="24248703"/>
        <c:scaling>
          <c:orientation val="minMax"/>
          <c:max val="1"/>
        </c:scaling>
        <c:delete val="0"/>
        <c:axPos val="t"/>
        <c:title>
          <c:tx>
            <c:rich>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r>
                  <a:rPr lang="en-US">
                    <a:solidFill>
                      <a:schemeClr val="bg1"/>
                    </a:solidFill>
                  </a:rPr>
                  <a:t>Percent of respondents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20335599"/>
        <c:crosses val="autoZero"/>
        <c:crossBetween val="between"/>
      </c:valAx>
      <c:spPr>
        <a:noFill/>
        <a:ln>
          <a:noFill/>
        </a:ln>
        <a:effectLst/>
      </c:spPr>
    </c:plotArea>
    <c:plotVisOnly val="1"/>
    <c:dispBlanksAs val="gap"/>
    <c:showDLblsOverMax val="0"/>
  </c:chart>
  <c:spPr>
    <a:solidFill>
      <a:srgbClr val="272D4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bg1"/>
                </a:solidFill>
              </a:rPr>
              <a:t>Pre- and post-test scores for </a:t>
            </a:r>
            <a:r>
              <a:rPr lang="en-US" b="1">
                <a:solidFill>
                  <a:schemeClr val="accent2"/>
                </a:solidFill>
              </a:rPr>
              <a:t>your presentation</a:t>
            </a:r>
            <a:r>
              <a:rPr lang="en-US" b="1" baseline="0">
                <a:solidFill>
                  <a:schemeClr val="accent2"/>
                </a:solidFill>
              </a:rPr>
              <a:t> </a:t>
            </a:r>
            <a:r>
              <a:rPr lang="en-US">
                <a:solidFill>
                  <a:schemeClr val="bg1"/>
                </a:solidFill>
              </a:rPr>
              <a:t>versus</a:t>
            </a:r>
            <a:r>
              <a:rPr lang="en-US"/>
              <a:t> </a:t>
            </a:r>
            <a:r>
              <a:rPr lang="en-US" b="1">
                <a:solidFill>
                  <a:schemeClr val="accent4"/>
                </a:solidFill>
              </a:rPr>
              <a:t>comparison presentations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2"/>
              </a:solidFill>
              <a:round/>
            </a:ln>
            <a:effectLst/>
          </c:spPr>
          <c:marker>
            <c:symbol val="circle"/>
            <c:size val="10"/>
            <c:spPr>
              <a:solidFill>
                <a:schemeClr val="accent2"/>
              </a:solidFill>
              <a:ln w="9525">
                <a:solidFill>
                  <a:schemeClr val="accent2"/>
                </a:solidFill>
              </a:ln>
              <a:effectLst/>
            </c:spPr>
          </c:marker>
          <c:dLbls>
            <c:dLbl>
              <c:idx val="0"/>
              <c:layout>
                <c:manualLayout>
                  <c:x val="-0.14390075809786357"/>
                  <c:y val="3.00375469336670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5D-4709-9355-1BAD595501B5}"/>
                </c:ext>
              </c:extLst>
            </c:dLbl>
            <c:dLbl>
              <c:idx val="1"/>
              <c:layout>
                <c:manualLayout>
                  <c:x val="-1.5128963462613349E-2"/>
                  <c:y val="-0.12214303312211131"/>
                </c:manualLayout>
              </c:layout>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accent2">
                          <a:lumMod val="7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9.8612244897959181E-2"/>
                      <c:h val="9.056320400500624E-2"/>
                    </c:manualLayout>
                  </c15:layout>
                </c:ext>
                <c:ext xmlns:c16="http://schemas.microsoft.com/office/drawing/2014/chart" uri="{C3380CC4-5D6E-409C-BE32-E72D297353CC}">
                  <c16:uniqueId val="{00000003-680E-4644-9112-722DBCFEA874}"/>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accent2">
                        <a:lumMod val="75000"/>
                      </a:schemeClr>
                    </a:solidFill>
                    <a:latin typeface="+mn-lt"/>
                    <a:ea typeface="+mn-ea"/>
                    <a:cs typeface="+mn-cs"/>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Report!$J$47:$J$48</c:f>
              <c:strCache>
                <c:ptCount val="2"/>
                <c:pt idx="0">
                  <c:v>Pre-test</c:v>
                </c:pt>
                <c:pt idx="1">
                  <c:v>Post-test</c:v>
                </c:pt>
              </c:strCache>
            </c:strRef>
          </c:cat>
          <c:val>
            <c:numRef>
              <c:f>Report!$K$47:$K$48</c:f>
              <c:numCache>
                <c:formatCode>0%</c:formatCode>
                <c:ptCount val="2"/>
                <c:pt idx="0">
                  <c:v>0.32481203007518766</c:v>
                </c:pt>
                <c:pt idx="1">
                  <c:v>0.73984962406014998</c:v>
                </c:pt>
              </c:numCache>
            </c:numRef>
          </c:val>
          <c:smooth val="0"/>
          <c:extLst>
            <c:ext xmlns:c16="http://schemas.microsoft.com/office/drawing/2014/chart" uri="{C3380CC4-5D6E-409C-BE32-E72D297353CC}">
              <c16:uniqueId val="{00000000-680E-4644-9112-722DBCFEA874}"/>
            </c:ext>
          </c:extLst>
        </c:ser>
        <c:ser>
          <c:idx val="1"/>
          <c:order val="1"/>
          <c:spPr>
            <a:ln w="28575" cap="rnd">
              <a:solidFill>
                <a:schemeClr val="accent4"/>
              </a:solidFill>
              <a:round/>
            </a:ln>
            <a:effectLst/>
          </c:spPr>
          <c:marker>
            <c:symbol val="circle"/>
            <c:size val="10"/>
            <c:spPr>
              <a:solidFill>
                <a:schemeClr val="accent4"/>
              </a:solidFill>
              <a:ln w="9525">
                <a:solidFill>
                  <a:schemeClr val="accent1"/>
                </a:solidFill>
              </a:ln>
              <a:effectLst/>
            </c:spPr>
          </c:marker>
          <c:dLbls>
            <c:dLbl>
              <c:idx val="0"/>
              <c:layout>
                <c:manualLayout>
                  <c:x val="-0.15361396159043181"/>
                  <c:y val="-8.01001251564456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FC-40C4-A5FB-E3FEF1658A11}"/>
                </c:ext>
              </c:extLst>
            </c:dLbl>
            <c:dLbl>
              <c:idx val="1"/>
              <c:layout>
                <c:manualLayout>
                  <c:x val="-1.4174964862679452E-2"/>
                  <c:y val="-1.5395031190563053E-2"/>
                </c:manualLayout>
              </c:layout>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accent4"/>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8.3252929014472773E-2"/>
                      <c:h val="9.056320400500624E-2"/>
                    </c:manualLayout>
                  </c15:layout>
                </c:ext>
                <c:ext xmlns:c16="http://schemas.microsoft.com/office/drawing/2014/chart" uri="{C3380CC4-5D6E-409C-BE32-E72D297353CC}">
                  <c16:uniqueId val="{00000002-680E-4644-9112-722DBCFEA874}"/>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accent4"/>
                    </a:solidFill>
                    <a:latin typeface="+mn-lt"/>
                    <a:ea typeface="+mn-ea"/>
                    <a:cs typeface="+mn-cs"/>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Report!$J$47:$J$48</c:f>
              <c:strCache>
                <c:ptCount val="2"/>
                <c:pt idx="0">
                  <c:v>Pre-test</c:v>
                </c:pt>
                <c:pt idx="1">
                  <c:v>Post-test</c:v>
                </c:pt>
              </c:strCache>
            </c:strRef>
          </c:cat>
          <c:val>
            <c:numRef>
              <c:f>Report!$L$47:$L$48</c:f>
              <c:numCache>
                <c:formatCode>0%</c:formatCode>
                <c:ptCount val="2"/>
                <c:pt idx="0">
                  <c:v>0.31</c:v>
                </c:pt>
                <c:pt idx="1">
                  <c:v>0.72</c:v>
                </c:pt>
              </c:numCache>
            </c:numRef>
          </c:val>
          <c:smooth val="0"/>
          <c:extLst>
            <c:ext xmlns:c16="http://schemas.microsoft.com/office/drawing/2014/chart" uri="{C3380CC4-5D6E-409C-BE32-E72D297353CC}">
              <c16:uniqueId val="{00000001-680E-4644-9112-722DBCFEA874}"/>
            </c:ext>
          </c:extLst>
        </c:ser>
        <c:dLbls>
          <c:dLblPos val="l"/>
          <c:showLegendKey val="0"/>
          <c:showVal val="1"/>
          <c:showCatName val="0"/>
          <c:showSerName val="0"/>
          <c:showPercent val="0"/>
          <c:showBubbleSize val="0"/>
        </c:dLbls>
        <c:marker val="1"/>
        <c:smooth val="0"/>
        <c:axId val="644321935"/>
        <c:axId val="642938095"/>
      </c:lineChart>
      <c:catAx>
        <c:axId val="6443219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0" i="0" u="none" strike="noStrike" kern="1200" baseline="0">
                <a:solidFill>
                  <a:schemeClr val="bg1"/>
                </a:solidFill>
                <a:latin typeface="+mn-lt"/>
                <a:ea typeface="+mn-ea"/>
                <a:cs typeface="+mn-cs"/>
              </a:defRPr>
            </a:pPr>
            <a:endParaRPr lang="en-US"/>
          </a:p>
        </c:txPr>
        <c:crossAx val="642938095"/>
        <c:crosses val="autoZero"/>
        <c:auto val="1"/>
        <c:lblAlgn val="ctr"/>
        <c:lblOffset val="100"/>
        <c:noMultiLvlLbl val="0"/>
      </c:catAx>
      <c:valAx>
        <c:axId val="642938095"/>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6443219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2"/>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bg1"/>
                </a:solidFill>
              </a:rPr>
              <a:t>Gain and normalized gain scores for </a:t>
            </a:r>
            <a:r>
              <a:rPr lang="en-US" b="1">
                <a:solidFill>
                  <a:schemeClr val="accent2"/>
                </a:solidFill>
              </a:rPr>
              <a:t>your presentation </a:t>
            </a:r>
            <a:r>
              <a:rPr lang="en-US">
                <a:solidFill>
                  <a:schemeClr val="bg1"/>
                </a:solidFill>
              </a:rPr>
              <a:t>versus</a:t>
            </a:r>
            <a:r>
              <a:rPr lang="en-US"/>
              <a:t> </a:t>
            </a:r>
            <a:r>
              <a:rPr lang="en-US" b="1">
                <a:solidFill>
                  <a:schemeClr val="accent4"/>
                </a:solidFill>
              </a:rPr>
              <a:t>comparison presentations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accent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(Report!$J$49,Report!$J$51)</c:f>
              <c:strCache>
                <c:ptCount val="2"/>
                <c:pt idx="0">
                  <c:v>Gain</c:v>
                </c:pt>
                <c:pt idx="1">
                  <c:v>Normalized gain*</c:v>
                </c:pt>
              </c:strCache>
            </c:strRef>
          </c:cat>
          <c:val>
            <c:numRef>
              <c:f>(Report!$K$49,Report!$K$51)</c:f>
              <c:numCache>
                <c:formatCode>0%</c:formatCode>
                <c:ptCount val="2"/>
                <c:pt idx="0">
                  <c:v>0.41503759398496259</c:v>
                </c:pt>
                <c:pt idx="1">
                  <c:v>0.57275689223057613</c:v>
                </c:pt>
              </c:numCache>
            </c:numRef>
          </c:val>
          <c:extLst>
            <c:ext xmlns:c16="http://schemas.microsoft.com/office/drawing/2014/chart" uri="{C3380CC4-5D6E-409C-BE32-E72D297353CC}">
              <c16:uniqueId val="{00000000-E6D7-C941-BAB0-5B52A53F27DC}"/>
            </c:ext>
          </c:extLst>
        </c:ser>
        <c:ser>
          <c:idx val="1"/>
          <c:order val="1"/>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accent4"/>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(Report!$J$49,Report!$J$51)</c:f>
              <c:strCache>
                <c:ptCount val="2"/>
                <c:pt idx="0">
                  <c:v>Gain</c:v>
                </c:pt>
                <c:pt idx="1">
                  <c:v>Normalized gain*</c:v>
                </c:pt>
              </c:strCache>
            </c:strRef>
          </c:cat>
          <c:val>
            <c:numRef>
              <c:f>(Report!$L$49,Report!$L$51)</c:f>
              <c:numCache>
                <c:formatCode>0%</c:formatCode>
                <c:ptCount val="2"/>
                <c:pt idx="0">
                  <c:v>0.41</c:v>
                </c:pt>
                <c:pt idx="1">
                  <c:v>0.54</c:v>
                </c:pt>
              </c:numCache>
            </c:numRef>
          </c:val>
          <c:extLst>
            <c:ext xmlns:c16="http://schemas.microsoft.com/office/drawing/2014/chart" uri="{C3380CC4-5D6E-409C-BE32-E72D297353CC}">
              <c16:uniqueId val="{00000001-E6D7-C941-BAB0-5B52A53F27DC}"/>
            </c:ext>
          </c:extLst>
        </c:ser>
        <c:dLbls>
          <c:dLblPos val="outEnd"/>
          <c:showLegendKey val="0"/>
          <c:showVal val="1"/>
          <c:showCatName val="0"/>
          <c:showSerName val="0"/>
          <c:showPercent val="0"/>
          <c:showBubbleSize val="0"/>
        </c:dLbls>
        <c:gapWidth val="475"/>
        <c:overlap val="-43"/>
        <c:axId val="687997791"/>
        <c:axId val="673091535"/>
      </c:barChart>
      <c:catAx>
        <c:axId val="6879977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0" i="0" u="none" strike="noStrike" kern="1200" baseline="0">
                <a:solidFill>
                  <a:schemeClr val="bg1"/>
                </a:solidFill>
                <a:latin typeface="+mn-lt"/>
                <a:ea typeface="+mn-ea"/>
                <a:cs typeface="+mn-cs"/>
              </a:defRPr>
            </a:pPr>
            <a:endParaRPr lang="en-US"/>
          </a:p>
        </c:txPr>
        <c:crossAx val="673091535"/>
        <c:crosses val="autoZero"/>
        <c:auto val="1"/>
        <c:lblAlgn val="ctr"/>
        <c:lblOffset val="100"/>
        <c:noMultiLvlLbl val="0"/>
      </c:catAx>
      <c:valAx>
        <c:axId val="673091535"/>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6879977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2"/>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a:solidFill>
                  <a:schemeClr val="bg1"/>
                </a:solidFill>
              </a:rPr>
              <a:t>The percent of students with </a:t>
            </a:r>
            <a:r>
              <a:rPr lang="en-US" b="1">
                <a:solidFill>
                  <a:schemeClr val="bg1"/>
                </a:solidFill>
              </a:rPr>
              <a:t>correct answers </a:t>
            </a:r>
            <a:r>
              <a:rPr lang="en-US">
                <a:solidFill>
                  <a:schemeClr val="bg1"/>
                </a:solidFill>
              </a:rPr>
              <a:t>pre-</a:t>
            </a:r>
            <a:r>
              <a:rPr lang="en-US" baseline="0">
                <a:solidFill>
                  <a:schemeClr val="bg1"/>
                </a:solidFill>
              </a:rPr>
              <a:t> and post-presentation</a:t>
            </a:r>
            <a:endParaRPr lang="en-US">
              <a:solidFill>
                <a:schemeClr val="bg1"/>
              </a:solidFill>
            </a:endParaRPr>
          </a:p>
        </c:rich>
      </c:tx>
      <c:layout>
        <c:manualLayout>
          <c:xMode val="edge"/>
          <c:yMode val="edge"/>
          <c:x val="0.16448170731707318"/>
          <c:y val="1.2219146290924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lineChart>
        <c:grouping val="standard"/>
        <c:varyColors val="0"/>
        <c:ser>
          <c:idx val="0"/>
          <c:order val="0"/>
          <c:tx>
            <c:strRef>
              <c:f>Report!$H$62</c:f>
              <c:strCache>
                <c:ptCount val="1"/>
                <c:pt idx="0">
                  <c:v>Rate their lives</c:v>
                </c:pt>
              </c:strCache>
            </c:strRef>
          </c:tx>
          <c:spPr>
            <a:ln w="28575" cap="rnd">
              <a:solidFill>
                <a:schemeClr val="accent1"/>
              </a:solidFill>
              <a:round/>
            </a:ln>
            <a:effectLst/>
          </c:spPr>
          <c:marker>
            <c:symbol val="circle"/>
            <c:size val="10"/>
            <c:spPr>
              <a:solidFill>
                <a:schemeClr val="accent1"/>
              </a:solidFill>
              <a:ln w="9525">
                <a:solidFill>
                  <a:schemeClr val="accent1"/>
                </a:solidFill>
              </a:ln>
              <a:effectLst/>
            </c:spPr>
          </c:marker>
          <c:dLbls>
            <c:dLbl>
              <c:idx val="0"/>
              <c:layout>
                <c:manualLayout>
                  <c:x val="-0.23328783333439942"/>
                  <c:y val="-0.21184418691046819"/>
                </c:manualLayout>
              </c:layout>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17B5-3E44-B448-59767E31F1D6}"/>
                </c:ext>
              </c:extLst>
            </c:dLbl>
            <c:dLbl>
              <c:idx val="1"/>
              <c:layout>
                <c:manualLayout>
                  <c:x val="9.1720280391781421E-3"/>
                  <c:y val="-4.1739908827186076E-2"/>
                </c:manualLayout>
              </c:layout>
              <c:tx>
                <c:rich>
                  <a:bodyPr/>
                  <a:lstStyle/>
                  <a:p>
                    <a:fld id="{43ADBF84-F964-3B4D-85AA-5D5E1D305215}" type="VALUE">
                      <a:rPr lang="en-US" baseline="0"/>
                      <a:pPr/>
                      <a:t>[VALUE]</a:t>
                    </a:fld>
                    <a:endParaRPr lang="en-US"/>
                  </a:p>
                </c:rich>
              </c:tx>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17B5-3E44-B448-59767E31F1D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1"/>
                    </a:solidFill>
                    <a:latin typeface="+mn-lt"/>
                    <a:ea typeface="+mn-ea"/>
                    <a:cs typeface="+mn-cs"/>
                  </a:defRPr>
                </a:pPr>
                <a:endParaRPr lang="en-US"/>
              </a:p>
            </c:txPr>
            <c:dLblPos val="l"/>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Report!$I$61:$J$61</c:f>
              <c:strCache>
                <c:ptCount val="2"/>
                <c:pt idx="0">
                  <c:v>Pre</c:v>
                </c:pt>
                <c:pt idx="1">
                  <c:v>Post</c:v>
                </c:pt>
              </c:strCache>
            </c:strRef>
          </c:cat>
          <c:val>
            <c:numRef>
              <c:f>Report!$I$62:$J$62</c:f>
              <c:numCache>
                <c:formatCode>0%</c:formatCode>
                <c:ptCount val="2"/>
                <c:pt idx="0">
                  <c:v>0.15789473684210525</c:v>
                </c:pt>
                <c:pt idx="1">
                  <c:v>0.89473684210526316</c:v>
                </c:pt>
              </c:numCache>
            </c:numRef>
          </c:val>
          <c:smooth val="0"/>
          <c:extLst>
            <c:ext xmlns:c16="http://schemas.microsoft.com/office/drawing/2014/chart" uri="{C3380CC4-5D6E-409C-BE32-E72D297353CC}">
              <c16:uniqueId val="{00000000-17B5-3E44-B448-59767E31F1D6}"/>
            </c:ext>
          </c:extLst>
        </c:ser>
        <c:ser>
          <c:idx val="1"/>
          <c:order val="1"/>
          <c:tx>
            <c:strRef>
              <c:f>Report!$H$63</c:f>
              <c:strCache>
                <c:ptCount val="1"/>
                <c:pt idx="0">
                  <c:v>Loan forgiveness</c:v>
                </c:pt>
              </c:strCache>
            </c:strRef>
          </c:tx>
          <c:spPr>
            <a:ln w="28575" cap="rnd">
              <a:solidFill>
                <a:schemeClr val="accent2"/>
              </a:solidFill>
              <a:round/>
            </a:ln>
            <a:effectLst/>
          </c:spPr>
          <c:marker>
            <c:symbol val="circle"/>
            <c:size val="10"/>
            <c:spPr>
              <a:solidFill>
                <a:schemeClr val="accent2"/>
              </a:solidFill>
              <a:ln w="9525">
                <a:solidFill>
                  <a:schemeClr val="accent2"/>
                </a:solidFill>
              </a:ln>
              <a:effectLst/>
            </c:spPr>
          </c:marker>
          <c:dLbls>
            <c:dLbl>
              <c:idx val="0"/>
              <c:layout>
                <c:manualLayout>
                  <c:x val="-0.24729501013835498"/>
                  <c:y val="-0.14729574223245109"/>
                </c:manualLayout>
              </c:layout>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991B-42D2-AFDA-648CF4CDDC09}"/>
                </c:ext>
              </c:extLst>
            </c:dLbl>
            <c:dLbl>
              <c:idx val="1"/>
              <c:layout>
                <c:manualLayout>
                  <c:x val="1.4432923748057083E-3"/>
                  <c:y val="4.7892862644183711E-3"/>
                </c:manualLayout>
              </c:layout>
              <c:tx>
                <c:rich>
                  <a:bodyPr/>
                  <a:lstStyle/>
                  <a:p>
                    <a:fld id="{60FC272B-4844-5741-BE05-C9660471B0CC}" type="VALUE">
                      <a:rPr lang="en-US" baseline="0"/>
                      <a:pPr/>
                      <a:t>[VALUE]</a:t>
                    </a:fld>
                    <a:endParaRPr lang="en-US"/>
                  </a:p>
                </c:rich>
              </c:tx>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17B5-3E44-B448-59767E31F1D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2">
                        <a:lumMod val="75000"/>
                      </a:schemeClr>
                    </a:solidFill>
                    <a:latin typeface="+mn-lt"/>
                    <a:ea typeface="+mn-ea"/>
                    <a:cs typeface="+mn-cs"/>
                  </a:defRPr>
                </a:pPr>
                <a:endParaRPr lang="en-US"/>
              </a:p>
            </c:txPr>
            <c:dLblPos val="l"/>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Report!$I$61:$J$61</c:f>
              <c:strCache>
                <c:ptCount val="2"/>
                <c:pt idx="0">
                  <c:v>Pre</c:v>
                </c:pt>
                <c:pt idx="1">
                  <c:v>Post</c:v>
                </c:pt>
              </c:strCache>
            </c:strRef>
          </c:cat>
          <c:val>
            <c:numRef>
              <c:f>Report!$I$63:$J$63</c:f>
              <c:numCache>
                <c:formatCode>0%</c:formatCode>
                <c:ptCount val="2"/>
                <c:pt idx="0">
                  <c:v>0.51578947368421058</c:v>
                </c:pt>
                <c:pt idx="1">
                  <c:v>0.87368421052631584</c:v>
                </c:pt>
              </c:numCache>
            </c:numRef>
          </c:val>
          <c:smooth val="0"/>
          <c:extLst>
            <c:ext xmlns:c16="http://schemas.microsoft.com/office/drawing/2014/chart" uri="{C3380CC4-5D6E-409C-BE32-E72D297353CC}">
              <c16:uniqueId val="{00000001-17B5-3E44-B448-59767E31F1D6}"/>
            </c:ext>
          </c:extLst>
        </c:ser>
        <c:ser>
          <c:idx val="2"/>
          <c:order val="2"/>
          <c:tx>
            <c:strRef>
              <c:f>Report!$H$64</c:f>
              <c:strCache>
                <c:ptCount val="1"/>
                <c:pt idx="0">
                  <c:v>Retirement</c:v>
                </c:pt>
              </c:strCache>
            </c:strRef>
          </c:tx>
          <c:spPr>
            <a:ln w="28575" cap="rnd">
              <a:solidFill>
                <a:schemeClr val="accent3"/>
              </a:solidFill>
              <a:round/>
            </a:ln>
            <a:effectLst/>
          </c:spPr>
          <c:marker>
            <c:symbol val="circle"/>
            <c:size val="10"/>
            <c:spPr>
              <a:solidFill>
                <a:schemeClr val="accent3"/>
              </a:solidFill>
              <a:ln w="9525">
                <a:solidFill>
                  <a:schemeClr val="accent3"/>
                </a:solidFill>
              </a:ln>
              <a:effectLst/>
            </c:spPr>
          </c:marker>
          <c:dLbls>
            <c:dLbl>
              <c:idx val="0"/>
              <c:layout>
                <c:manualLayout>
                  <c:x val="-0.25032487510953899"/>
                  <c:y val="1.468789358752472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92D050"/>
                      </a:solidFill>
                      <a:latin typeface="+mn-lt"/>
                      <a:ea typeface="+mn-ea"/>
                      <a:cs typeface="+mn-cs"/>
                    </a:defRPr>
                  </a:pPr>
                  <a:endParaRPr lang="en-US"/>
                </a:p>
              </c:txPr>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17B5-3E44-B448-59767E31F1D6}"/>
                </c:ext>
              </c:extLst>
            </c:dLbl>
            <c:dLbl>
              <c:idx val="1"/>
              <c:layout>
                <c:manualLayout>
                  <c:x val="1.0942003492455282E-2"/>
                  <c:y val="8.057555521325073E-2"/>
                </c:manualLayout>
              </c:layout>
              <c:tx>
                <c:rich>
                  <a:bodyPr/>
                  <a:lstStyle/>
                  <a:p>
                    <a:fld id="{5BC9A222-0149-6149-9E83-7994F4C323E1}" type="VALUE">
                      <a:rPr lang="en-US" sz="1000" baseline="0"/>
                      <a:pPr/>
                      <a:t>[VALUE]</a:t>
                    </a:fld>
                    <a:endParaRPr lang="en-US"/>
                  </a:p>
                </c:rich>
              </c:tx>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17B5-3E44-B448-59767E31F1D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rgbClr val="92D050"/>
                    </a:solidFill>
                    <a:latin typeface="+mn-lt"/>
                    <a:ea typeface="+mn-ea"/>
                    <a:cs typeface="+mn-cs"/>
                  </a:defRPr>
                </a:pPr>
                <a:endParaRPr lang="en-US"/>
              </a:p>
            </c:txPr>
            <c:dLblPos val="l"/>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Report!$I$61:$J$61</c:f>
              <c:strCache>
                <c:ptCount val="2"/>
                <c:pt idx="0">
                  <c:v>Pre</c:v>
                </c:pt>
                <c:pt idx="1">
                  <c:v>Post</c:v>
                </c:pt>
              </c:strCache>
            </c:strRef>
          </c:cat>
          <c:val>
            <c:numRef>
              <c:f>Report!$I$64:$J$64</c:f>
              <c:numCache>
                <c:formatCode>0%</c:formatCode>
                <c:ptCount val="2"/>
                <c:pt idx="0">
                  <c:v>0.21052631578947367</c:v>
                </c:pt>
                <c:pt idx="1">
                  <c:v>0.81052631578947365</c:v>
                </c:pt>
              </c:numCache>
            </c:numRef>
          </c:val>
          <c:smooth val="0"/>
          <c:extLst>
            <c:ext xmlns:c16="http://schemas.microsoft.com/office/drawing/2014/chart" uri="{C3380CC4-5D6E-409C-BE32-E72D297353CC}">
              <c16:uniqueId val="{00000002-17B5-3E44-B448-59767E31F1D6}"/>
            </c:ext>
          </c:extLst>
        </c:ser>
        <c:ser>
          <c:idx val="3"/>
          <c:order val="3"/>
          <c:tx>
            <c:strRef>
              <c:f>Report!$H$65</c:f>
              <c:strCache>
                <c:ptCount val="1"/>
                <c:pt idx="0">
                  <c:v>Mid-career salary</c:v>
                </c:pt>
              </c:strCache>
            </c:strRef>
          </c:tx>
          <c:spPr>
            <a:ln w="28575" cap="rnd">
              <a:solidFill>
                <a:schemeClr val="accent4"/>
              </a:solidFill>
              <a:round/>
            </a:ln>
            <a:effectLst/>
          </c:spPr>
          <c:marker>
            <c:symbol val="circle"/>
            <c:size val="10"/>
            <c:spPr>
              <a:solidFill>
                <a:schemeClr val="accent4"/>
              </a:solidFill>
              <a:ln w="9525">
                <a:solidFill>
                  <a:schemeClr val="accent4"/>
                </a:solidFill>
              </a:ln>
              <a:effectLst/>
            </c:spPr>
          </c:marker>
          <c:dLbls>
            <c:dLbl>
              <c:idx val="0"/>
              <c:layout>
                <c:manualLayout>
                  <c:x val="-0.2367741481543077"/>
                  <c:y val="-0.38786187399762601"/>
                </c:manualLayout>
              </c:layout>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17B5-3E44-B448-59767E31F1D6}"/>
                </c:ext>
              </c:extLst>
            </c:dLbl>
            <c:dLbl>
              <c:idx val="1"/>
              <c:layout>
                <c:manualLayout>
                  <c:x val="1.2360017497812772E-3"/>
                  <c:y val="5.0925925925925923E-2"/>
                </c:manualLayout>
              </c:layout>
              <c:tx>
                <c:rich>
                  <a:bodyPr/>
                  <a:lstStyle/>
                  <a:p>
                    <a:fld id="{11A9F5E2-3F34-3E48-B7EF-133062C32F8D}" type="VALUE">
                      <a:rPr lang="en-US" sz="1000" baseline="0">
                        <a:solidFill>
                          <a:schemeClr val="accent4"/>
                        </a:solidFill>
                      </a:rPr>
                      <a:pPr/>
                      <a:t>[VALUE]</a:t>
                    </a:fld>
                    <a:endParaRPr lang="en-US"/>
                  </a:p>
                </c:rich>
              </c:tx>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17B5-3E44-B448-59767E31F1D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4"/>
                    </a:solidFill>
                    <a:latin typeface="+mn-lt"/>
                    <a:ea typeface="+mn-ea"/>
                    <a:cs typeface="+mn-cs"/>
                  </a:defRPr>
                </a:pPr>
                <a:endParaRPr lang="en-US"/>
              </a:p>
            </c:txPr>
            <c:dLblPos val="l"/>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Report!$I$61:$J$61</c:f>
              <c:strCache>
                <c:ptCount val="2"/>
                <c:pt idx="0">
                  <c:v>Pre</c:v>
                </c:pt>
                <c:pt idx="1">
                  <c:v>Post</c:v>
                </c:pt>
              </c:strCache>
            </c:strRef>
          </c:cat>
          <c:val>
            <c:numRef>
              <c:f>Report!$I$65:$J$65</c:f>
              <c:numCache>
                <c:formatCode>0%</c:formatCode>
                <c:ptCount val="2"/>
                <c:pt idx="0">
                  <c:v>0.4</c:v>
                </c:pt>
                <c:pt idx="1">
                  <c:v>0.85263157894736841</c:v>
                </c:pt>
              </c:numCache>
            </c:numRef>
          </c:val>
          <c:smooth val="0"/>
          <c:extLst>
            <c:ext xmlns:c16="http://schemas.microsoft.com/office/drawing/2014/chart" uri="{C3380CC4-5D6E-409C-BE32-E72D297353CC}">
              <c16:uniqueId val="{00000003-17B5-3E44-B448-59767E31F1D6}"/>
            </c:ext>
          </c:extLst>
        </c:ser>
        <c:dLbls>
          <c:showLegendKey val="0"/>
          <c:showVal val="0"/>
          <c:showCatName val="0"/>
          <c:showSerName val="0"/>
          <c:showPercent val="0"/>
          <c:showBubbleSize val="0"/>
        </c:dLbls>
        <c:marker val="1"/>
        <c:smooth val="0"/>
        <c:axId val="804788639"/>
        <c:axId val="781869807"/>
      </c:lineChart>
      <c:catAx>
        <c:axId val="804788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0" i="0" u="none" strike="noStrike" kern="1200" baseline="0">
                <a:solidFill>
                  <a:schemeClr val="bg1"/>
                </a:solidFill>
                <a:latin typeface="+mn-lt"/>
                <a:ea typeface="+mn-ea"/>
                <a:cs typeface="+mn-cs"/>
              </a:defRPr>
            </a:pPr>
            <a:endParaRPr lang="en-US"/>
          </a:p>
        </c:txPr>
        <c:crossAx val="781869807"/>
        <c:crosses val="autoZero"/>
        <c:auto val="1"/>
        <c:lblAlgn val="ctr"/>
        <c:lblOffset val="100"/>
        <c:noMultiLvlLbl val="0"/>
      </c:catAx>
      <c:valAx>
        <c:axId val="781869807"/>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8047886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2"/>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a:solidFill>
                  <a:schemeClr val="bg1"/>
                </a:solidFill>
              </a:rPr>
              <a:t>The average </a:t>
            </a:r>
            <a:r>
              <a:rPr lang="en-US" b="1">
                <a:solidFill>
                  <a:schemeClr val="bg1"/>
                </a:solidFill>
              </a:rPr>
              <a:t>agreement</a:t>
            </a:r>
            <a:r>
              <a:rPr lang="en-US" b="1" baseline="0">
                <a:solidFill>
                  <a:schemeClr val="bg1"/>
                </a:solidFill>
              </a:rPr>
              <a:t> </a:t>
            </a:r>
            <a:r>
              <a:rPr lang="en-US">
                <a:solidFill>
                  <a:schemeClr val="bg1"/>
                </a:solidFill>
              </a:rPr>
              <a:t>with positive</a:t>
            </a:r>
            <a:r>
              <a:rPr lang="en-US" baseline="0">
                <a:solidFill>
                  <a:schemeClr val="bg1"/>
                </a:solidFill>
              </a:rPr>
              <a:t> perceptions of teaching, </a:t>
            </a:r>
            <a:r>
              <a:rPr lang="en-US">
                <a:solidFill>
                  <a:schemeClr val="bg1"/>
                </a:solidFill>
              </a:rPr>
              <a:t>pre-</a:t>
            </a:r>
            <a:r>
              <a:rPr lang="en-US" baseline="0">
                <a:solidFill>
                  <a:schemeClr val="bg1"/>
                </a:solidFill>
              </a:rPr>
              <a:t> and post.</a:t>
            </a:r>
            <a:endParaRPr lang="en-US">
              <a:solidFill>
                <a:schemeClr val="bg1"/>
              </a:solidFill>
            </a:endParaRPr>
          </a:p>
        </c:rich>
      </c:tx>
      <c:layout>
        <c:manualLayout>
          <c:xMode val="edge"/>
          <c:yMode val="edge"/>
          <c:x val="0.21070413612091596"/>
          <c:y val="2.14927770813810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lineChart>
        <c:grouping val="standard"/>
        <c:varyColors val="0"/>
        <c:ser>
          <c:idx val="0"/>
          <c:order val="0"/>
          <c:tx>
            <c:strRef>
              <c:f>Report!$H$76</c:f>
              <c:strCache>
                <c:ptCount val="1"/>
                <c:pt idx="0">
                  <c:v>Teaching pays less*</c:v>
                </c:pt>
              </c:strCache>
            </c:strRef>
          </c:tx>
          <c:spPr>
            <a:ln w="28575" cap="rnd">
              <a:solidFill>
                <a:schemeClr val="accent1"/>
              </a:solidFill>
              <a:round/>
            </a:ln>
            <a:effectLst/>
          </c:spPr>
          <c:marker>
            <c:symbol val="circle"/>
            <c:size val="10"/>
            <c:spPr>
              <a:solidFill>
                <a:schemeClr val="accent1"/>
              </a:solidFill>
              <a:ln w="9525">
                <a:solidFill>
                  <a:schemeClr val="accent1"/>
                </a:solidFill>
              </a:ln>
              <a:effectLst/>
            </c:spPr>
          </c:marker>
          <c:dLbls>
            <c:dLbl>
              <c:idx val="0"/>
              <c:layout>
                <c:manualLayout>
                  <c:x val="-0.27172007098084461"/>
                  <c:y val="-0.18901518560179978"/>
                </c:manualLayout>
              </c:layout>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9C6-654A-9B11-A1AEB0343063}"/>
                </c:ext>
              </c:extLst>
            </c:dLbl>
            <c:dLbl>
              <c:idx val="1"/>
              <c:layout>
                <c:manualLayout>
                  <c:x val="2.3642288929822075E-4"/>
                  <c:y val="-3.3583520809898765E-2"/>
                </c:manualLayout>
              </c:layout>
              <c:tx>
                <c:rich>
                  <a:bodyPr/>
                  <a:lstStyle/>
                  <a:p>
                    <a:fld id="{6E4ECBF4-9F46-EC4C-9725-D7F2EB5E06FA}" type="VALUE">
                      <a:rPr lang="en-US" baseline="0"/>
                      <a:pPr/>
                      <a:t>[VALUE]</a:t>
                    </a:fld>
                    <a:endParaRPr lang="en-US"/>
                  </a:p>
                </c:rich>
              </c:tx>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9C6-654A-9B11-A1AEB0343063}"/>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accent1"/>
                    </a:solidFill>
                    <a:latin typeface="+mn-lt"/>
                    <a:ea typeface="+mn-ea"/>
                    <a:cs typeface="+mn-cs"/>
                  </a:defRPr>
                </a:pPr>
                <a:endParaRPr lang="en-US"/>
              </a:p>
            </c:txPr>
            <c:dLblPos val="l"/>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Report!$I$75:$J$75</c:f>
              <c:strCache>
                <c:ptCount val="2"/>
                <c:pt idx="0">
                  <c:v>Pre</c:v>
                </c:pt>
                <c:pt idx="1">
                  <c:v>Post</c:v>
                </c:pt>
              </c:strCache>
            </c:strRef>
          </c:cat>
          <c:val>
            <c:numRef>
              <c:f>Report!$I$76:$J$76</c:f>
              <c:numCache>
                <c:formatCode>0.0</c:formatCode>
                <c:ptCount val="2"/>
                <c:pt idx="0">
                  <c:v>-0.5368421052631579</c:v>
                </c:pt>
                <c:pt idx="1">
                  <c:v>0.7978723404255319</c:v>
                </c:pt>
              </c:numCache>
            </c:numRef>
          </c:val>
          <c:smooth val="0"/>
          <c:extLst>
            <c:ext xmlns:c16="http://schemas.microsoft.com/office/drawing/2014/chart" uri="{C3380CC4-5D6E-409C-BE32-E72D297353CC}">
              <c16:uniqueId val="{00000002-19C6-654A-9B11-A1AEB0343063}"/>
            </c:ext>
          </c:extLst>
        </c:ser>
        <c:ser>
          <c:idx val="1"/>
          <c:order val="1"/>
          <c:tx>
            <c:strRef>
              <c:f>Report!$H$77</c:f>
              <c:strCache>
                <c:ptCount val="1"/>
                <c:pt idx="0">
                  <c:v>I want to be a teacher</c:v>
                </c:pt>
              </c:strCache>
            </c:strRef>
          </c:tx>
          <c:spPr>
            <a:ln w="28575" cap="rnd">
              <a:solidFill>
                <a:schemeClr val="accent2"/>
              </a:solidFill>
              <a:round/>
            </a:ln>
            <a:effectLst/>
          </c:spPr>
          <c:marker>
            <c:symbol val="circle"/>
            <c:size val="10"/>
            <c:spPr>
              <a:solidFill>
                <a:schemeClr val="accent2"/>
              </a:solidFill>
              <a:ln w="9525">
                <a:solidFill>
                  <a:schemeClr val="accent2"/>
                </a:solidFill>
              </a:ln>
              <a:effectLst/>
            </c:spPr>
          </c:marker>
          <c:dLbls>
            <c:dLbl>
              <c:idx val="0"/>
              <c:layout>
                <c:manualLayout>
                  <c:x val="-0.29277317841696521"/>
                  <c:y val="-3.8385826771653545E-2"/>
                </c:manualLayout>
              </c:layout>
              <c:dLblPos val="r"/>
              <c:showLegendKey val="0"/>
              <c:showVal val="1"/>
              <c:showCatName val="0"/>
              <c:showSerName val="1"/>
              <c:showPercent val="0"/>
              <c:showBubbleSize val="0"/>
              <c:extLst>
                <c:ext xmlns:c15="http://schemas.microsoft.com/office/drawing/2012/chart" uri="{CE6537A1-D6FC-4f65-9D91-7224C49458BB}">
                  <c15:layout>
                    <c:manualLayout>
                      <c:w val="0.23557692307692304"/>
                      <c:h val="0.22"/>
                    </c:manualLayout>
                  </c15:layout>
                </c:ext>
                <c:ext xmlns:c16="http://schemas.microsoft.com/office/drawing/2014/chart" uri="{C3380CC4-5D6E-409C-BE32-E72D297353CC}">
                  <c16:uniqueId val="{0000000B-19C6-654A-9B11-A1AEB0343063}"/>
                </c:ext>
              </c:extLst>
            </c:dLbl>
            <c:dLbl>
              <c:idx val="1"/>
              <c:layout>
                <c:manualLayout>
                  <c:x val="-8.6494072559697363E-3"/>
                  <c:y val="3.0972722159730032E-2"/>
                </c:manualLayout>
              </c:layout>
              <c:tx>
                <c:rich>
                  <a:bodyPr/>
                  <a:lstStyle/>
                  <a:p>
                    <a:fld id="{70286666-740D-814B-B7D0-052136997667}" type="VALUE">
                      <a:rPr lang="en-US" baseline="0"/>
                      <a:pPr/>
                      <a:t>[VALUE]</a:t>
                    </a:fld>
                    <a:endParaRPr lang="en-US"/>
                  </a:p>
                </c:rich>
              </c:tx>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9C6-654A-9B11-A1AEB0343063}"/>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accent2">
                        <a:lumMod val="75000"/>
                      </a:schemeClr>
                    </a:solidFill>
                    <a:latin typeface="+mn-lt"/>
                    <a:ea typeface="+mn-ea"/>
                    <a:cs typeface="+mn-cs"/>
                  </a:defRPr>
                </a:pPr>
                <a:endParaRPr lang="en-US"/>
              </a:p>
            </c:txPr>
            <c:dLblPos val="l"/>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Report!$I$75:$J$75</c:f>
              <c:strCache>
                <c:ptCount val="2"/>
                <c:pt idx="0">
                  <c:v>Pre</c:v>
                </c:pt>
                <c:pt idx="1">
                  <c:v>Post</c:v>
                </c:pt>
              </c:strCache>
            </c:strRef>
          </c:cat>
          <c:val>
            <c:numRef>
              <c:f>Report!$I$77:$J$77</c:f>
              <c:numCache>
                <c:formatCode>0.0</c:formatCode>
                <c:ptCount val="2"/>
                <c:pt idx="0">
                  <c:v>-0.73684210526315785</c:v>
                </c:pt>
                <c:pt idx="1">
                  <c:v>-0.42553191489361702</c:v>
                </c:pt>
              </c:numCache>
            </c:numRef>
          </c:val>
          <c:smooth val="0"/>
          <c:extLst>
            <c:ext xmlns:c16="http://schemas.microsoft.com/office/drawing/2014/chart" uri="{C3380CC4-5D6E-409C-BE32-E72D297353CC}">
              <c16:uniqueId val="{00000004-19C6-654A-9B11-A1AEB0343063}"/>
            </c:ext>
          </c:extLst>
        </c:ser>
        <c:ser>
          <c:idx val="2"/>
          <c:order val="2"/>
          <c:tx>
            <c:strRef>
              <c:f>Report!$H$78</c:f>
              <c:strCache>
                <c:ptCount val="1"/>
                <c:pt idx="0">
                  <c:v>Teaching is a good career</c:v>
                </c:pt>
              </c:strCache>
            </c:strRef>
          </c:tx>
          <c:spPr>
            <a:ln w="28575" cap="rnd">
              <a:solidFill>
                <a:schemeClr val="accent3"/>
              </a:solidFill>
              <a:round/>
            </a:ln>
            <a:effectLst/>
          </c:spPr>
          <c:marker>
            <c:symbol val="circle"/>
            <c:size val="10"/>
            <c:spPr>
              <a:solidFill>
                <a:schemeClr val="accent3"/>
              </a:solidFill>
              <a:ln w="9525">
                <a:solidFill>
                  <a:schemeClr val="accent3"/>
                </a:solidFill>
              </a:ln>
              <a:effectLst/>
            </c:spPr>
          </c:marker>
          <c:dLbls>
            <c:dLbl>
              <c:idx val="0"/>
              <c:layout>
                <c:manualLayout>
                  <c:x val="-0.26647828404482859"/>
                  <c:y val="-0.23571428571428571"/>
                </c:manualLayout>
              </c:layout>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252C-4743-82A2-4843B630C4C9}"/>
                </c:ext>
              </c:extLst>
            </c:dLbl>
            <c:dLbl>
              <c:idx val="1"/>
              <c:layout>
                <c:manualLayout>
                  <c:x val="-2.7407242475154586E-3"/>
                  <c:y val="-2.5629358830146231E-2"/>
                </c:manualLayout>
              </c:layout>
              <c:tx>
                <c:rich>
                  <a:bodyPr/>
                  <a:lstStyle/>
                  <a:p>
                    <a:fld id="{D61AB999-1B15-B04A-A392-B8796433B331}" type="VALUE">
                      <a:rPr lang="en-US" baseline="0"/>
                      <a:pPr/>
                      <a:t>[VALUE]</a:t>
                    </a:fld>
                    <a:endParaRPr lang="en-US"/>
                  </a:p>
                </c:rich>
              </c:tx>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19C6-654A-9B11-A1AEB0343063}"/>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accent3">
                        <a:lumMod val="75000"/>
                      </a:schemeClr>
                    </a:solidFill>
                    <a:latin typeface="+mn-lt"/>
                    <a:ea typeface="+mn-ea"/>
                    <a:cs typeface="+mn-cs"/>
                  </a:defRPr>
                </a:pPr>
                <a:endParaRPr lang="en-US"/>
              </a:p>
            </c:txPr>
            <c:dLblPos val="l"/>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Report!$I$75:$J$75</c:f>
              <c:strCache>
                <c:ptCount val="2"/>
                <c:pt idx="0">
                  <c:v>Pre</c:v>
                </c:pt>
                <c:pt idx="1">
                  <c:v>Post</c:v>
                </c:pt>
              </c:strCache>
            </c:strRef>
          </c:cat>
          <c:val>
            <c:numRef>
              <c:f>Report!$I$78:$J$78</c:f>
              <c:numCache>
                <c:formatCode>0.0</c:formatCode>
                <c:ptCount val="2"/>
                <c:pt idx="0">
                  <c:v>0.51578947368421058</c:v>
                </c:pt>
                <c:pt idx="1">
                  <c:v>0.93684210526315792</c:v>
                </c:pt>
              </c:numCache>
            </c:numRef>
          </c:val>
          <c:smooth val="0"/>
          <c:extLst>
            <c:ext xmlns:c16="http://schemas.microsoft.com/office/drawing/2014/chart" uri="{C3380CC4-5D6E-409C-BE32-E72D297353CC}">
              <c16:uniqueId val="{00000007-19C6-654A-9B11-A1AEB0343063}"/>
            </c:ext>
          </c:extLst>
        </c:ser>
        <c:dLbls>
          <c:showLegendKey val="0"/>
          <c:showVal val="0"/>
          <c:showCatName val="0"/>
          <c:showSerName val="0"/>
          <c:showPercent val="0"/>
          <c:showBubbleSize val="0"/>
        </c:dLbls>
        <c:marker val="1"/>
        <c:smooth val="0"/>
        <c:axId val="804788639"/>
        <c:axId val="781869807"/>
      </c:lineChart>
      <c:catAx>
        <c:axId val="804788639"/>
        <c:scaling>
          <c:orientation val="minMax"/>
        </c:scaling>
        <c:delete val="1"/>
        <c:axPos val="b"/>
        <c:numFmt formatCode="General" sourceLinked="1"/>
        <c:majorTickMark val="none"/>
        <c:minorTickMark val="none"/>
        <c:tickLblPos val="nextTo"/>
        <c:crossAx val="781869807"/>
        <c:crosses val="autoZero"/>
        <c:auto val="1"/>
        <c:lblAlgn val="ctr"/>
        <c:lblOffset val="100"/>
        <c:noMultiLvlLbl val="0"/>
      </c:catAx>
      <c:valAx>
        <c:axId val="781869807"/>
        <c:scaling>
          <c:orientation val="minMax"/>
          <c:max val="2"/>
          <c:min val="-2"/>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8047886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2"/>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bg1"/>
                </a:solidFill>
              </a:rPr>
              <a:t>Key parts of facilitation in </a:t>
            </a:r>
            <a:r>
              <a:rPr lang="en-US" b="1">
                <a:solidFill>
                  <a:schemeClr val="accent5"/>
                </a:solidFill>
              </a:rPr>
              <a:t>your presentation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Report!$J$109</c:f>
              <c:strCache>
                <c:ptCount val="1"/>
                <c:pt idx="0">
                  <c:v>Your presentation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Report!$J$110:$J$113</c:f>
              <c:strCache>
                <c:ptCount val="4"/>
                <c:pt idx="0">
                  <c:v>Teachers rate lives</c:v>
                </c:pt>
                <c:pt idx="1">
                  <c:v>Salary data</c:v>
                </c:pt>
                <c:pt idx="2">
                  <c:v>Active engage</c:v>
                </c:pt>
                <c:pt idx="3">
                  <c:v>Discuss with peers</c:v>
                </c:pt>
              </c:strCache>
            </c:strRef>
          </c:cat>
          <c:val>
            <c:numRef>
              <c:f>Report!$K$110:$K$113</c:f>
              <c:numCache>
                <c:formatCode>0.0</c:formatCode>
                <c:ptCount val="4"/>
                <c:pt idx="0">
                  <c:v>2.1842105263157894</c:v>
                </c:pt>
                <c:pt idx="1">
                  <c:v>1</c:v>
                </c:pt>
                <c:pt idx="2">
                  <c:v>1.8513513513513513</c:v>
                </c:pt>
                <c:pt idx="3">
                  <c:v>0.86301369863013699</c:v>
                </c:pt>
              </c:numCache>
            </c:numRef>
          </c:val>
          <c:extLst>
            <c:ext xmlns:c16="http://schemas.microsoft.com/office/drawing/2014/chart" uri="{C3380CC4-5D6E-409C-BE32-E72D297353CC}">
              <c16:uniqueId val="{00000000-3D5C-B04B-A07F-3D5B7DE1466A}"/>
            </c:ext>
          </c:extLst>
        </c:ser>
        <c:ser>
          <c:idx val="1"/>
          <c:order val="1"/>
          <c:tx>
            <c:strRef>
              <c:f>Report!$L$109</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Report!$J$110:$J$113</c:f>
              <c:strCache>
                <c:ptCount val="4"/>
                <c:pt idx="0">
                  <c:v>Teachers rate lives</c:v>
                </c:pt>
                <c:pt idx="1">
                  <c:v>Salary data</c:v>
                </c:pt>
                <c:pt idx="2">
                  <c:v>Active engage</c:v>
                </c:pt>
                <c:pt idx="3">
                  <c:v>Discuss with peers</c:v>
                </c:pt>
              </c:strCache>
            </c:strRef>
          </c:cat>
          <c:val>
            <c:numRef>
              <c:f>Report!$L$110:$L$112</c:f>
              <c:numCache>
                <c:formatCode>0.00</c:formatCode>
                <c:ptCount val="3"/>
              </c:numCache>
            </c:numRef>
          </c:val>
          <c:extLst>
            <c:ext xmlns:c16="http://schemas.microsoft.com/office/drawing/2014/chart" uri="{C3380CC4-5D6E-409C-BE32-E72D297353CC}">
              <c16:uniqueId val="{00000001-3D5C-B04B-A07F-3D5B7DE1466A}"/>
            </c:ext>
          </c:extLst>
        </c:ser>
        <c:dLbls>
          <c:showLegendKey val="0"/>
          <c:showVal val="0"/>
          <c:showCatName val="0"/>
          <c:showSerName val="0"/>
          <c:showPercent val="0"/>
          <c:showBubbleSize val="0"/>
        </c:dLbls>
        <c:gapWidth val="219"/>
        <c:overlap val="-27"/>
        <c:axId val="84835231"/>
        <c:axId val="128829023"/>
      </c:barChart>
      <c:catAx>
        <c:axId val="84835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bg1"/>
                </a:solidFill>
                <a:latin typeface="+mn-lt"/>
                <a:ea typeface="+mn-ea"/>
                <a:cs typeface="+mn-cs"/>
              </a:defRPr>
            </a:pPr>
            <a:endParaRPr lang="en-US"/>
          </a:p>
        </c:txPr>
        <c:crossAx val="128829023"/>
        <c:crosses val="autoZero"/>
        <c:auto val="1"/>
        <c:lblAlgn val="ctr"/>
        <c:lblOffset val="100"/>
        <c:noMultiLvlLbl val="0"/>
      </c:catAx>
      <c:valAx>
        <c:axId val="128829023"/>
        <c:scaling>
          <c:orientation val="minMax"/>
          <c:max val="3"/>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84835231"/>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2"/>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b="1">
                <a:solidFill>
                  <a:schemeClr val="bg1"/>
                </a:solidFill>
              </a:rPr>
              <a:t>Shift</a:t>
            </a:r>
            <a:r>
              <a:rPr lang="en-US" b="1" baseline="0">
                <a:solidFill>
                  <a:schemeClr val="bg1"/>
                </a:solidFill>
              </a:rPr>
              <a:t> in agreement </a:t>
            </a:r>
            <a:r>
              <a:rPr lang="en-US" baseline="0">
                <a:solidFill>
                  <a:schemeClr val="bg1"/>
                </a:solidFill>
              </a:rPr>
              <a:t>"I want to become a grade 7-12 teacher" pre to post</a:t>
            </a:r>
            <a:endParaRPr lang="en-US">
              <a:solidFill>
                <a:schemeClr val="bg1"/>
              </a:solidFill>
            </a:endParaRPr>
          </a:p>
        </c:rich>
      </c:tx>
      <c:layout>
        <c:manualLayout>
          <c:xMode val="edge"/>
          <c:yMode val="edge"/>
          <c:x val="0.14597004321828189"/>
          <c:y val="2.7925959516840501E-2"/>
        </c:manualLayout>
      </c:layout>
      <c:overlay val="0"/>
      <c:spPr>
        <a:noFill/>
        <a:ln>
          <a:noFill/>
        </a:ln>
        <a:effectLst/>
      </c:spPr>
    </c:title>
    <c:autoTitleDeleted val="0"/>
    <c:plotArea>
      <c:layout/>
      <c:lineChart>
        <c:grouping val="standard"/>
        <c:varyColors val="0"/>
        <c:ser>
          <c:idx val="0"/>
          <c:order val="0"/>
          <c:tx>
            <c:strRef>
              <c:f>Report!$H$97</c:f>
              <c:strCache>
                <c:ptCount val="1"/>
                <c:pt idx="0">
                  <c:v>Disagree</c:v>
                </c:pt>
              </c:strCache>
            </c:strRef>
          </c:tx>
          <c:spPr>
            <a:ln w="28575" cap="rnd">
              <a:solidFill>
                <a:schemeClr val="accent1"/>
              </a:solidFill>
              <a:round/>
            </a:ln>
            <a:effectLst/>
          </c:spPr>
          <c:marker>
            <c:symbol val="circle"/>
            <c:size val="10"/>
            <c:spPr>
              <a:solidFill>
                <a:schemeClr val="accent1"/>
              </a:solidFill>
              <a:ln w="9525">
                <a:solidFill>
                  <a:schemeClr val="accent1"/>
                </a:solidFill>
              </a:ln>
              <a:effectLst/>
            </c:spPr>
          </c:marker>
          <c:dLbls>
            <c:dLbl>
              <c:idx val="0"/>
              <c:layout>
                <c:manualLayout>
                  <c:x val="-0.21708914580236416"/>
                  <c:y val="-5.0391191140948019E-2"/>
                </c:manualLayout>
              </c:layout>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8106-794B-89EB-AD5D3AF38C78}"/>
                </c:ext>
              </c:extLst>
            </c:dLbl>
            <c:dLbl>
              <c:idx val="1"/>
              <c:layout>
                <c:manualLayout>
                  <c:x val="9.1720280391781421E-3"/>
                  <c:y val="-4.1739908827186076E-2"/>
                </c:manualLayout>
              </c:layout>
              <c:tx>
                <c:rich>
                  <a:bodyPr/>
                  <a:lstStyle/>
                  <a:p>
                    <a:fld id="{43ADBF84-F964-3B4D-85AA-5D5E1D305215}" type="VALUE">
                      <a:rPr lang="en-US" baseline="0"/>
                      <a:pPr/>
                      <a:t>[VALUE]</a:t>
                    </a:fld>
                    <a:endParaRPr lang="en-US"/>
                  </a:p>
                </c:rich>
              </c:tx>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8106-794B-89EB-AD5D3AF38C7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1"/>
                    </a:solidFill>
                    <a:latin typeface="+mn-lt"/>
                    <a:ea typeface="+mn-ea"/>
                    <a:cs typeface="+mn-cs"/>
                  </a:defRPr>
                </a:pPr>
                <a:endParaRPr lang="en-US"/>
              </a:p>
            </c:txPr>
            <c:dLblPos val="l"/>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Report!$I$96:$J$96</c:f>
              <c:strCache>
                <c:ptCount val="2"/>
                <c:pt idx="0">
                  <c:v>Pre</c:v>
                </c:pt>
                <c:pt idx="1">
                  <c:v>Post</c:v>
                </c:pt>
              </c:strCache>
            </c:strRef>
          </c:cat>
          <c:val>
            <c:numRef>
              <c:f>Report!$I$97:$J$97</c:f>
              <c:numCache>
                <c:formatCode>0%</c:formatCode>
                <c:ptCount val="2"/>
                <c:pt idx="0">
                  <c:v>0.61052631578947369</c:v>
                </c:pt>
                <c:pt idx="1">
                  <c:v>0.50526315789473686</c:v>
                </c:pt>
              </c:numCache>
            </c:numRef>
          </c:val>
          <c:smooth val="0"/>
          <c:extLst>
            <c:ext xmlns:c16="http://schemas.microsoft.com/office/drawing/2014/chart" uri="{C3380CC4-5D6E-409C-BE32-E72D297353CC}">
              <c16:uniqueId val="{00000006-8106-794B-89EB-AD5D3AF38C78}"/>
            </c:ext>
          </c:extLst>
        </c:ser>
        <c:ser>
          <c:idx val="1"/>
          <c:order val="1"/>
          <c:tx>
            <c:strRef>
              <c:f>Report!$H$98</c:f>
              <c:strCache>
                <c:ptCount val="1"/>
                <c:pt idx="0">
                  <c:v>Neutral</c:v>
                </c:pt>
              </c:strCache>
            </c:strRef>
          </c:tx>
          <c:spPr>
            <a:ln w="28575" cap="rnd">
              <a:solidFill>
                <a:schemeClr val="accent3"/>
              </a:solidFill>
              <a:round/>
            </a:ln>
            <a:effectLst/>
          </c:spPr>
          <c:marker>
            <c:symbol val="circle"/>
            <c:size val="10"/>
            <c:spPr>
              <a:solidFill>
                <a:schemeClr val="accent3"/>
              </a:solidFill>
              <a:ln w="9525">
                <a:solidFill>
                  <a:schemeClr val="tx1">
                    <a:lumMod val="50000"/>
                    <a:lumOff val="50000"/>
                  </a:schemeClr>
                </a:solidFill>
              </a:ln>
              <a:effectLst/>
            </c:spPr>
          </c:marker>
          <c:dLbls>
            <c:dLbl>
              <c:idx val="0"/>
              <c:layout>
                <c:manualLayout>
                  <c:x val="-0.21262984336356142"/>
                  <c:y val="-0.10624169986719788"/>
                </c:manualLayout>
              </c:layout>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980-4B34-BF76-3F1BCC45EAF6}"/>
                </c:ext>
              </c:extLst>
            </c:dLbl>
            <c:dLbl>
              <c:idx val="1"/>
              <c:layout>
                <c:manualLayout>
                  <c:x val="-5.0555555555556577E-3"/>
                  <c:y val="3.2407407407407364E-2"/>
                </c:manualLayout>
              </c:layout>
              <c:tx>
                <c:rich>
                  <a:bodyPr/>
                  <a:lstStyle/>
                  <a:p>
                    <a:fld id="{60FC272B-4844-5741-BE05-C9660471B0CC}" type="VALUE">
                      <a:rPr lang="en-US" baseline="0"/>
                      <a:pPr/>
                      <a:t>[VALUE]</a:t>
                    </a:fld>
                    <a:endParaRPr lang="en-US"/>
                  </a:p>
                </c:rich>
              </c:tx>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8106-794B-89EB-AD5D3AF38C7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3"/>
                    </a:solidFill>
                    <a:latin typeface="+mn-lt"/>
                    <a:ea typeface="+mn-ea"/>
                    <a:cs typeface="+mn-cs"/>
                  </a:defRPr>
                </a:pPr>
                <a:endParaRPr lang="en-US"/>
              </a:p>
            </c:txPr>
            <c:dLblPos val="l"/>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Report!$I$96:$J$96</c:f>
              <c:strCache>
                <c:ptCount val="2"/>
                <c:pt idx="0">
                  <c:v>Pre</c:v>
                </c:pt>
                <c:pt idx="1">
                  <c:v>Post</c:v>
                </c:pt>
              </c:strCache>
            </c:strRef>
          </c:cat>
          <c:val>
            <c:numRef>
              <c:f>Report!$I$98:$J$98</c:f>
              <c:numCache>
                <c:formatCode>0%</c:formatCode>
                <c:ptCount val="2"/>
                <c:pt idx="0">
                  <c:v>0.22105263157894736</c:v>
                </c:pt>
                <c:pt idx="1">
                  <c:v>0.23157894736842105</c:v>
                </c:pt>
              </c:numCache>
            </c:numRef>
          </c:val>
          <c:smooth val="0"/>
          <c:extLst>
            <c:ext xmlns:c16="http://schemas.microsoft.com/office/drawing/2014/chart" uri="{C3380CC4-5D6E-409C-BE32-E72D297353CC}">
              <c16:uniqueId val="{00000009-8106-794B-89EB-AD5D3AF38C78}"/>
            </c:ext>
          </c:extLst>
        </c:ser>
        <c:ser>
          <c:idx val="2"/>
          <c:order val="2"/>
          <c:tx>
            <c:strRef>
              <c:f>Report!$H$99</c:f>
              <c:strCache>
                <c:ptCount val="1"/>
                <c:pt idx="0">
                  <c:v>Agree</c:v>
                </c:pt>
              </c:strCache>
            </c:strRef>
          </c:tx>
          <c:spPr>
            <a:ln w="28575" cap="rnd">
              <a:solidFill>
                <a:schemeClr val="accent2"/>
              </a:solidFill>
              <a:round/>
            </a:ln>
            <a:effectLst/>
          </c:spPr>
          <c:marker>
            <c:symbol val="circle"/>
            <c:size val="10"/>
            <c:spPr>
              <a:solidFill>
                <a:schemeClr val="accent2"/>
              </a:solidFill>
              <a:ln w="9525">
                <a:solidFill>
                  <a:schemeClr val="accent2"/>
                </a:solidFill>
              </a:ln>
              <a:effectLst/>
            </c:spPr>
          </c:marker>
          <c:dLbls>
            <c:dLbl>
              <c:idx val="0"/>
              <c:layout>
                <c:manualLayout>
                  <c:x val="-0.21987082200050634"/>
                  <c:y val="6.4899457288954418E-3"/>
                </c:manualLayout>
              </c:layout>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8106-794B-89EB-AD5D3AF38C78}"/>
                </c:ext>
              </c:extLst>
            </c:dLbl>
            <c:dLbl>
              <c:idx val="1"/>
              <c:layout>
                <c:manualLayout>
                  <c:x val="1.2982061452844711E-2"/>
                  <c:y val="2.6309931153894683E-3"/>
                </c:manualLayout>
              </c:layout>
              <c:tx>
                <c:rich>
                  <a:bodyPr/>
                  <a:lstStyle/>
                  <a:p>
                    <a:fld id="{5BC9A222-0149-6149-9E83-7994F4C323E1}" type="VALUE">
                      <a:rPr lang="en-US" baseline="0"/>
                      <a:pPr/>
                      <a:t>[VALUE]</a:t>
                    </a:fld>
                    <a:endParaRPr lang="en-US"/>
                  </a:p>
                </c:rich>
              </c:tx>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8106-794B-89EB-AD5D3AF38C7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2"/>
                    </a:solidFill>
                    <a:latin typeface="+mn-lt"/>
                    <a:ea typeface="+mn-ea"/>
                    <a:cs typeface="+mn-cs"/>
                  </a:defRPr>
                </a:pPr>
                <a:endParaRPr lang="en-US"/>
              </a:p>
            </c:txPr>
            <c:dLblPos val="l"/>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accent2"/>
                      </a:solidFill>
                      <a:round/>
                    </a:ln>
                    <a:effectLst/>
                  </c:spPr>
                </c15:leaderLines>
              </c:ext>
            </c:extLst>
          </c:dLbls>
          <c:cat>
            <c:strRef>
              <c:f>Report!$I$96:$J$96</c:f>
              <c:strCache>
                <c:ptCount val="2"/>
                <c:pt idx="0">
                  <c:v>Pre</c:v>
                </c:pt>
                <c:pt idx="1">
                  <c:v>Post</c:v>
                </c:pt>
              </c:strCache>
            </c:strRef>
          </c:cat>
          <c:val>
            <c:numRef>
              <c:f>Report!$I$99:$J$99</c:f>
              <c:numCache>
                <c:formatCode>0%</c:formatCode>
                <c:ptCount val="2"/>
                <c:pt idx="0">
                  <c:v>0.16842105263157894</c:v>
                </c:pt>
                <c:pt idx="1">
                  <c:v>0.26315789473684209</c:v>
                </c:pt>
              </c:numCache>
            </c:numRef>
          </c:val>
          <c:smooth val="0"/>
          <c:extLst>
            <c:ext xmlns:c16="http://schemas.microsoft.com/office/drawing/2014/chart" uri="{C3380CC4-5D6E-409C-BE32-E72D297353CC}">
              <c16:uniqueId val="{0000000D-8106-794B-89EB-AD5D3AF38C78}"/>
            </c:ext>
          </c:extLst>
        </c:ser>
        <c:dLbls>
          <c:showLegendKey val="0"/>
          <c:showVal val="0"/>
          <c:showCatName val="0"/>
          <c:showSerName val="0"/>
          <c:showPercent val="0"/>
          <c:showBubbleSize val="0"/>
        </c:dLbls>
        <c:marker val="1"/>
        <c:smooth val="0"/>
        <c:axId val="804788639"/>
        <c:axId val="781869807"/>
      </c:lineChart>
      <c:catAx>
        <c:axId val="804788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0" i="0" u="none" strike="noStrike" kern="1200" baseline="0">
                <a:solidFill>
                  <a:schemeClr val="bg1"/>
                </a:solidFill>
                <a:latin typeface="+mn-lt"/>
                <a:ea typeface="+mn-ea"/>
                <a:cs typeface="+mn-cs"/>
              </a:defRPr>
            </a:pPr>
            <a:endParaRPr lang="en-US"/>
          </a:p>
        </c:txPr>
        <c:crossAx val="781869807"/>
        <c:crosses val="autoZero"/>
        <c:auto val="1"/>
        <c:lblAlgn val="ctr"/>
        <c:lblOffset val="100"/>
        <c:noMultiLvlLbl val="0"/>
      </c:catAx>
      <c:valAx>
        <c:axId val="781869807"/>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804788639"/>
        <c:crosses val="autoZero"/>
        <c:crossBetween val="between"/>
      </c:valAx>
      <c:spPr>
        <a:solidFill>
          <a:schemeClr val="tx2"/>
        </a:solidFill>
      </c:spPr>
    </c:plotArea>
    <c:plotVisOnly val="1"/>
    <c:dispBlanksAs val="gap"/>
    <c:showDLblsOverMax val="0"/>
    <c:extLst/>
  </c:chart>
  <c:spPr>
    <a:solidFill>
      <a:schemeClr val="tx2"/>
    </a:solidFill>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a:solidFill>
                  <a:schemeClr val="bg1"/>
                </a:solidFill>
              </a:rPr>
              <a:t>Percent of first-time attendees</a:t>
            </a:r>
          </a:p>
        </c:rich>
      </c:tx>
      <c:overlay val="0"/>
      <c:spPr>
        <a:noFill/>
        <a:ln>
          <a:noFill/>
        </a:ln>
        <a:effectLst/>
      </c:spPr>
    </c:title>
    <c:autoTitleDeleted val="0"/>
    <c:plotArea>
      <c:layout/>
      <c:barChart>
        <c:barDir val="bar"/>
        <c:grouping val="clustered"/>
        <c:varyColors val="0"/>
        <c:ser>
          <c:idx val="0"/>
          <c:order val="0"/>
          <c:spPr>
            <a:solidFill>
              <a:srgbClr val="562E80"/>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3-34A3-FD49-826C-DAE5A58A0D37}"/>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2-044A-452C-BDE9-23EA94731FE5}"/>
              </c:ext>
            </c:extLst>
          </c:dPt>
          <c:dPt>
            <c:idx val="2"/>
            <c:invertIfNegative val="0"/>
            <c:bubble3D val="0"/>
            <c:spPr>
              <a:solidFill>
                <a:schemeClr val="accent4"/>
              </a:solidFill>
              <a:ln>
                <a:noFill/>
              </a:ln>
              <a:effectLst/>
            </c:spPr>
            <c:extLst>
              <c:ext xmlns:c16="http://schemas.microsoft.com/office/drawing/2014/chart" uri="{C3380CC4-5D6E-409C-BE32-E72D297353CC}">
                <c16:uniqueId val="{00000003-044A-452C-BDE9-23EA94731FE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analysis'!$N$30:$N$32</c:f>
              <c:strCache>
                <c:ptCount val="3"/>
                <c:pt idx="0">
                  <c:v>First time</c:v>
                </c:pt>
                <c:pt idx="1">
                  <c:v>Not first time</c:v>
                </c:pt>
                <c:pt idx="2">
                  <c:v>Unsure</c:v>
                </c:pt>
              </c:strCache>
            </c:strRef>
          </c:cat>
          <c:val>
            <c:numRef>
              <c:f>'Data analysis'!$P$30:$P$32</c:f>
              <c:numCache>
                <c:formatCode>0%</c:formatCode>
                <c:ptCount val="3"/>
                <c:pt idx="0">
                  <c:v>0.98947368421052628</c:v>
                </c:pt>
                <c:pt idx="1">
                  <c:v>1.0526315789473684E-2</c:v>
                </c:pt>
                <c:pt idx="2">
                  <c:v>0</c:v>
                </c:pt>
              </c:numCache>
            </c:numRef>
          </c:val>
          <c:extLst>
            <c:ext xmlns:c16="http://schemas.microsoft.com/office/drawing/2014/chart" uri="{C3380CC4-5D6E-409C-BE32-E72D297353CC}">
              <c16:uniqueId val="{00000004-34A3-FD49-826C-DAE5A58A0D37}"/>
            </c:ext>
          </c:extLst>
        </c:ser>
        <c:dLbls>
          <c:showLegendKey val="0"/>
          <c:showVal val="1"/>
          <c:showCatName val="0"/>
          <c:showSerName val="0"/>
          <c:showPercent val="0"/>
          <c:showBubbleSize val="0"/>
        </c:dLbls>
        <c:gapWidth val="75"/>
        <c:axId val="2137283856"/>
        <c:axId val="20060911"/>
      </c:barChart>
      <c:catAx>
        <c:axId val="21372838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crossAx val="20060911"/>
        <c:crosses val="autoZero"/>
        <c:auto val="1"/>
        <c:lblAlgn val="ctr"/>
        <c:lblOffset val="100"/>
        <c:noMultiLvlLbl val="0"/>
      </c:catAx>
      <c:valAx>
        <c:axId val="20060911"/>
        <c:scaling>
          <c:orientation val="minMax"/>
          <c:max val="1"/>
        </c:scaling>
        <c:delete val="0"/>
        <c:axPos val="t"/>
        <c:title>
          <c:tx>
            <c:rich>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r>
                  <a:rPr lang="en-US">
                    <a:solidFill>
                      <a:schemeClr val="bg1"/>
                    </a:solidFill>
                  </a:rPr>
                  <a:t>Percent of respondents</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2137283856"/>
        <c:crosses val="autoZero"/>
        <c:crossBetween val="between"/>
      </c:valAx>
      <c:spPr>
        <a:solidFill>
          <a:schemeClr val="tx2"/>
        </a:solidFill>
      </c:spPr>
    </c:plotArea>
    <c:plotVisOnly val="1"/>
    <c:dispBlanksAs val="gap"/>
    <c:showDLblsOverMax val="0"/>
  </c:chart>
  <c:spPr>
    <a:solidFill>
      <a:schemeClr val="tx2"/>
    </a:solidFill>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9.xml"/><Relationship Id="rId3" Type="http://schemas.openxmlformats.org/officeDocument/2006/relationships/chart" Target="../charts/chart3.xml"/><Relationship Id="rId7" Type="http://schemas.openxmlformats.org/officeDocument/2006/relationships/image" Target="../media/image1.png"/><Relationship Id="rId12" Type="http://schemas.openxmlformats.org/officeDocument/2006/relationships/image" Target="../media/image4.emf"/><Relationship Id="rId2" Type="http://schemas.openxmlformats.org/officeDocument/2006/relationships/chart" Target="../charts/chart2.xml"/><Relationship Id="rId16"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3.emf"/><Relationship Id="rId5" Type="http://schemas.openxmlformats.org/officeDocument/2006/relationships/chart" Target="../charts/chart5.xml"/><Relationship Id="rId15" Type="http://schemas.openxmlformats.org/officeDocument/2006/relationships/chart" Target="../charts/chart11.xml"/><Relationship Id="rId10" Type="http://schemas.openxmlformats.org/officeDocument/2006/relationships/image" Target="../media/image2.png"/><Relationship Id="rId4" Type="http://schemas.openxmlformats.org/officeDocument/2006/relationships/chart" Target="../charts/chart4.xml"/><Relationship Id="rId9" Type="http://schemas.openxmlformats.org/officeDocument/2006/relationships/chart" Target="../charts/chart8.xml"/><Relationship Id="rId1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7</xdr:col>
      <xdr:colOff>142875</xdr:colOff>
      <xdr:row>18</xdr:row>
      <xdr:rowOff>184149</xdr:rowOff>
    </xdr:from>
    <xdr:to>
      <xdr:col>11</xdr:col>
      <xdr:colOff>663575</xdr:colOff>
      <xdr:row>30</xdr:row>
      <xdr:rowOff>152399</xdr:rowOff>
    </xdr:to>
    <xdr:graphicFrame macro="">
      <xdr:nvGraphicFramePr>
        <xdr:cNvPr id="4" name="Chart 3">
          <a:extLst>
            <a:ext uri="{FF2B5EF4-FFF2-40B4-BE49-F238E27FC236}">
              <a16:creationId xmlns:a16="http://schemas.microsoft.com/office/drawing/2014/main" id="{B6A5A2CA-F573-AE47-B687-623B4299AE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107950</xdr:colOff>
      <xdr:row>18</xdr:row>
      <xdr:rowOff>180975</xdr:rowOff>
    </xdr:from>
    <xdr:to>
      <xdr:col>6</xdr:col>
      <xdr:colOff>984250</xdr:colOff>
      <xdr:row>30</xdr:row>
      <xdr:rowOff>146050</xdr:rowOff>
    </xdr:to>
    <xdr:graphicFrame macro="">
      <xdr:nvGraphicFramePr>
        <xdr:cNvPr id="5" name="Chart 4">
          <a:extLst>
            <a:ext uri="{FF2B5EF4-FFF2-40B4-BE49-F238E27FC236}">
              <a16:creationId xmlns:a16="http://schemas.microsoft.com/office/drawing/2014/main" id="{AFD39EBE-4820-C044-B584-C6CC924B76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88899</xdr:colOff>
      <xdr:row>33</xdr:row>
      <xdr:rowOff>12700</xdr:rowOff>
    </xdr:from>
    <xdr:to>
      <xdr:col>7</xdr:col>
      <xdr:colOff>114299</xdr:colOff>
      <xdr:row>43</xdr:row>
      <xdr:rowOff>196850</xdr:rowOff>
    </xdr:to>
    <xdr:graphicFrame macro="">
      <xdr:nvGraphicFramePr>
        <xdr:cNvPr id="3" name="Chart 2">
          <a:extLst>
            <a:ext uri="{FF2B5EF4-FFF2-40B4-BE49-F238E27FC236}">
              <a16:creationId xmlns:a16="http://schemas.microsoft.com/office/drawing/2014/main" id="{29A303D4-5FB4-2684-8A85-44A007D23E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161925</xdr:colOff>
      <xdr:row>33</xdr:row>
      <xdr:rowOff>9525</xdr:rowOff>
    </xdr:from>
    <xdr:to>
      <xdr:col>12</xdr:col>
      <xdr:colOff>0</xdr:colOff>
      <xdr:row>44</xdr:row>
      <xdr:rowOff>0</xdr:rowOff>
    </xdr:to>
    <xdr:graphicFrame macro="">
      <xdr:nvGraphicFramePr>
        <xdr:cNvPr id="13" name="Chart 12">
          <a:extLst>
            <a:ext uri="{FF2B5EF4-FFF2-40B4-BE49-F238E27FC236}">
              <a16:creationId xmlns:a16="http://schemas.microsoft.com/office/drawing/2014/main" id="{EC5DB365-8FEB-2BB5-D3D9-D65B7D1F78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73025</xdr:colOff>
      <xdr:row>57</xdr:row>
      <xdr:rowOff>635000</xdr:rowOff>
    </xdr:from>
    <xdr:to>
      <xdr:col>6</xdr:col>
      <xdr:colOff>390525</xdr:colOff>
      <xdr:row>70</xdr:row>
      <xdr:rowOff>50800</xdr:rowOff>
    </xdr:to>
    <xdr:graphicFrame macro="">
      <xdr:nvGraphicFramePr>
        <xdr:cNvPr id="8" name="Chart 7">
          <a:extLst>
            <a:ext uri="{FF2B5EF4-FFF2-40B4-BE49-F238E27FC236}">
              <a16:creationId xmlns:a16="http://schemas.microsoft.com/office/drawing/2014/main" id="{9772A616-478D-A35D-9FCF-7B9C724D4A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88900</xdr:colOff>
      <xdr:row>71</xdr:row>
      <xdr:rowOff>101600</xdr:rowOff>
    </xdr:from>
    <xdr:to>
      <xdr:col>6</xdr:col>
      <xdr:colOff>203200</xdr:colOff>
      <xdr:row>87</xdr:row>
      <xdr:rowOff>0</xdr:rowOff>
    </xdr:to>
    <xdr:graphicFrame macro="">
      <xdr:nvGraphicFramePr>
        <xdr:cNvPr id="12" name="Chart 11">
          <a:extLst>
            <a:ext uri="{FF2B5EF4-FFF2-40B4-BE49-F238E27FC236}">
              <a16:creationId xmlns:a16="http://schemas.microsoft.com/office/drawing/2014/main" id="{21DE5850-2A2B-DE48-A233-7A931863A6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5</xdr:col>
      <xdr:colOff>571500</xdr:colOff>
      <xdr:row>80</xdr:row>
      <xdr:rowOff>12700</xdr:rowOff>
    </xdr:from>
    <xdr:ext cx="599523" cy="264431"/>
    <xdr:sp macro="" textlink="">
      <xdr:nvSpPr>
        <xdr:cNvPr id="11" name="TextBox 10">
          <a:extLst>
            <a:ext uri="{FF2B5EF4-FFF2-40B4-BE49-F238E27FC236}">
              <a16:creationId xmlns:a16="http://schemas.microsoft.com/office/drawing/2014/main" id="{DEB8A176-BD9E-71C2-F355-98570C8BC8E0}"/>
            </a:ext>
          </a:extLst>
        </xdr:cNvPr>
        <xdr:cNvSpPr txBox="1"/>
      </xdr:nvSpPr>
      <xdr:spPr>
        <a:xfrm>
          <a:off x="4533900" y="15887700"/>
          <a:ext cx="599523" cy="264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chemeClr val="bg2">
                  <a:lumMod val="50000"/>
                </a:schemeClr>
              </a:solidFill>
            </a:rPr>
            <a:t>neutral</a:t>
          </a:r>
        </a:p>
      </xdr:txBody>
    </xdr:sp>
    <xdr:clientData/>
  </xdr:oneCellAnchor>
  <xdr:twoCellAnchor editAs="oneCell">
    <xdr:from>
      <xdr:col>1</xdr:col>
      <xdr:colOff>787400</xdr:colOff>
      <xdr:row>84</xdr:row>
      <xdr:rowOff>209212</xdr:rowOff>
    </xdr:from>
    <xdr:to>
      <xdr:col>5</xdr:col>
      <xdr:colOff>749300</xdr:colOff>
      <xdr:row>86</xdr:row>
      <xdr:rowOff>120649</xdr:rowOff>
    </xdr:to>
    <xdr:pic>
      <xdr:nvPicPr>
        <xdr:cNvPr id="14" name="Picture 13">
          <a:extLst>
            <a:ext uri="{FF2B5EF4-FFF2-40B4-BE49-F238E27FC236}">
              <a16:creationId xmlns:a16="http://schemas.microsoft.com/office/drawing/2014/main" id="{933981E4-AACC-5C54-A287-1FE5131B54FC}"/>
            </a:ext>
          </a:extLst>
        </xdr:cNvPr>
        <xdr:cNvPicPr>
          <a:picLocks noChangeAspect="1"/>
        </xdr:cNvPicPr>
      </xdr:nvPicPr>
      <xdr:blipFill>
        <a:blip xmlns:r="http://schemas.openxmlformats.org/officeDocument/2006/relationships" r:embed="rId7"/>
        <a:stretch>
          <a:fillRect/>
        </a:stretch>
      </xdr:blipFill>
      <xdr:spPr>
        <a:xfrm>
          <a:off x="1854200" y="16944637"/>
          <a:ext cx="2609850" cy="368637"/>
        </a:xfrm>
        <a:prstGeom prst="rect">
          <a:avLst/>
        </a:prstGeom>
      </xdr:spPr>
    </xdr:pic>
    <xdr:clientData/>
  </xdr:twoCellAnchor>
  <xdr:oneCellAnchor>
    <xdr:from>
      <xdr:col>5</xdr:col>
      <xdr:colOff>622300</xdr:colOff>
      <xdr:row>76</xdr:row>
      <xdr:rowOff>139700</xdr:rowOff>
    </xdr:from>
    <xdr:ext cx="508281" cy="264431"/>
    <xdr:sp macro="" textlink="">
      <xdr:nvSpPr>
        <xdr:cNvPr id="15" name="TextBox 14">
          <a:extLst>
            <a:ext uri="{FF2B5EF4-FFF2-40B4-BE49-F238E27FC236}">
              <a16:creationId xmlns:a16="http://schemas.microsoft.com/office/drawing/2014/main" id="{81D98C3F-FED9-8B4C-8BC6-8A439B642F2A}"/>
            </a:ext>
          </a:extLst>
        </xdr:cNvPr>
        <xdr:cNvSpPr txBox="1"/>
      </xdr:nvSpPr>
      <xdr:spPr>
        <a:xfrm>
          <a:off x="4584700" y="15100300"/>
          <a:ext cx="508281" cy="264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chemeClr val="bg2">
                  <a:lumMod val="50000"/>
                </a:schemeClr>
              </a:solidFill>
            </a:rPr>
            <a:t>agree</a:t>
          </a:r>
        </a:p>
      </xdr:txBody>
    </xdr:sp>
    <xdr:clientData/>
  </xdr:oneCellAnchor>
  <xdr:oneCellAnchor>
    <xdr:from>
      <xdr:col>5</xdr:col>
      <xdr:colOff>508000</xdr:colOff>
      <xdr:row>82</xdr:row>
      <xdr:rowOff>88900</xdr:rowOff>
    </xdr:from>
    <xdr:ext cx="669927" cy="264431"/>
    <xdr:sp macro="" textlink="">
      <xdr:nvSpPr>
        <xdr:cNvPr id="16" name="TextBox 15">
          <a:extLst>
            <a:ext uri="{FF2B5EF4-FFF2-40B4-BE49-F238E27FC236}">
              <a16:creationId xmlns:a16="http://schemas.microsoft.com/office/drawing/2014/main" id="{7F553D9A-5AE1-654D-A0C5-E45EE9275596}"/>
            </a:ext>
          </a:extLst>
        </xdr:cNvPr>
        <xdr:cNvSpPr txBox="1"/>
      </xdr:nvSpPr>
      <xdr:spPr>
        <a:xfrm>
          <a:off x="4470400" y="16421100"/>
          <a:ext cx="669927" cy="264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chemeClr val="bg2">
                  <a:lumMod val="50000"/>
                </a:schemeClr>
              </a:solidFill>
            </a:rPr>
            <a:t>disagree</a:t>
          </a:r>
        </a:p>
      </xdr:txBody>
    </xdr:sp>
    <xdr:clientData/>
  </xdr:oneCellAnchor>
  <xdr:twoCellAnchor>
    <xdr:from>
      <xdr:col>1</xdr:col>
      <xdr:colOff>228600</xdr:colOff>
      <xdr:row>105</xdr:row>
      <xdr:rowOff>190500</xdr:rowOff>
    </xdr:from>
    <xdr:to>
      <xdr:col>6</xdr:col>
      <xdr:colOff>876300</xdr:colOff>
      <xdr:row>117</xdr:row>
      <xdr:rowOff>165100</xdr:rowOff>
    </xdr:to>
    <xdr:graphicFrame macro="">
      <xdr:nvGraphicFramePr>
        <xdr:cNvPr id="6" name="Chart 5">
          <a:extLst>
            <a:ext uri="{FF2B5EF4-FFF2-40B4-BE49-F238E27FC236}">
              <a16:creationId xmlns:a16="http://schemas.microsoft.com/office/drawing/2014/main" id="{07A09802-EA91-11EA-9823-0320CDE204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44450</xdr:colOff>
      <xdr:row>92</xdr:row>
      <xdr:rowOff>114300</xdr:rowOff>
    </xdr:from>
    <xdr:to>
      <xdr:col>6</xdr:col>
      <xdr:colOff>304800</xdr:colOff>
      <xdr:row>104</xdr:row>
      <xdr:rowOff>38100</xdr:rowOff>
    </xdr:to>
    <xdr:graphicFrame macro="">
      <xdr:nvGraphicFramePr>
        <xdr:cNvPr id="9" name="Chart 8">
          <a:extLst>
            <a:ext uri="{FF2B5EF4-FFF2-40B4-BE49-F238E27FC236}">
              <a16:creationId xmlns:a16="http://schemas.microsoft.com/office/drawing/2014/main" id="{C1059818-4A24-34B6-429D-D62767CD07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101600</xdr:colOff>
      <xdr:row>91</xdr:row>
      <xdr:rowOff>71204</xdr:rowOff>
    </xdr:from>
    <xdr:to>
      <xdr:col>17</xdr:col>
      <xdr:colOff>393700</xdr:colOff>
      <xdr:row>104</xdr:row>
      <xdr:rowOff>50799</xdr:rowOff>
    </xdr:to>
    <xdr:pic>
      <xdr:nvPicPr>
        <xdr:cNvPr id="21" name="Picture 20">
          <a:extLst>
            <a:ext uri="{FF2B5EF4-FFF2-40B4-BE49-F238E27FC236}">
              <a16:creationId xmlns:a16="http://schemas.microsoft.com/office/drawing/2014/main" id="{4D658D20-00DE-D626-AF6E-B857177842AD}"/>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0452100" y="18435404"/>
          <a:ext cx="3263900" cy="26846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749300</xdr:colOff>
      <xdr:row>62</xdr:row>
      <xdr:rowOff>24552</xdr:rowOff>
    </xdr:from>
    <xdr:to>
      <xdr:col>17</xdr:col>
      <xdr:colOff>736600</xdr:colOff>
      <xdr:row>74</xdr:row>
      <xdr:rowOff>152399</xdr:rowOff>
    </xdr:to>
    <xdr:pic>
      <xdr:nvPicPr>
        <xdr:cNvPr id="7" name="Picture 6">
          <a:extLst>
            <a:ext uri="{FF2B5EF4-FFF2-40B4-BE49-F238E27FC236}">
              <a16:creationId xmlns:a16="http://schemas.microsoft.com/office/drawing/2014/main" id="{855951CB-F53B-AEBD-EB92-BF7385E7B208}"/>
            </a:ext>
          </a:extLst>
        </xdr:cNvPr>
        <xdr:cNvPicPr>
          <a:picLocks noChangeAspect="1"/>
        </xdr:cNvPicPr>
      </xdr:nvPicPr>
      <xdr:blipFill>
        <a:blip xmlns:r="http://schemas.openxmlformats.org/officeDocument/2006/relationships" r:embed="rId11"/>
        <a:stretch>
          <a:fillRect/>
        </a:stretch>
      </xdr:blipFill>
      <xdr:spPr>
        <a:xfrm>
          <a:off x="10147300" y="10908452"/>
          <a:ext cx="3911600" cy="2832947"/>
        </a:xfrm>
        <a:prstGeom prst="rect">
          <a:avLst/>
        </a:prstGeom>
      </xdr:spPr>
    </xdr:pic>
    <xdr:clientData/>
  </xdr:twoCellAnchor>
  <xdr:twoCellAnchor editAs="oneCell">
    <xdr:from>
      <xdr:col>12</xdr:col>
      <xdr:colOff>863600</xdr:colOff>
      <xdr:row>76</xdr:row>
      <xdr:rowOff>50800</xdr:rowOff>
    </xdr:from>
    <xdr:to>
      <xdr:col>17</xdr:col>
      <xdr:colOff>228600</xdr:colOff>
      <xdr:row>89</xdr:row>
      <xdr:rowOff>33085</xdr:rowOff>
    </xdr:to>
    <xdr:pic>
      <xdr:nvPicPr>
        <xdr:cNvPr id="10" name="Picture 9">
          <a:extLst>
            <a:ext uri="{FF2B5EF4-FFF2-40B4-BE49-F238E27FC236}">
              <a16:creationId xmlns:a16="http://schemas.microsoft.com/office/drawing/2014/main" id="{D45BDA0D-FD63-5A14-55B7-5776A834ADBE}"/>
            </a:ext>
          </a:extLst>
        </xdr:cNvPr>
        <xdr:cNvPicPr>
          <a:picLocks noChangeAspect="1"/>
        </xdr:cNvPicPr>
      </xdr:nvPicPr>
      <xdr:blipFill>
        <a:blip xmlns:r="http://schemas.openxmlformats.org/officeDocument/2006/relationships" r:embed="rId12"/>
        <a:stretch>
          <a:fillRect/>
        </a:stretch>
      </xdr:blipFill>
      <xdr:spPr>
        <a:xfrm>
          <a:off x="10261600" y="15011400"/>
          <a:ext cx="3289300" cy="2954085"/>
        </a:xfrm>
        <a:prstGeom prst="rect">
          <a:avLst/>
        </a:prstGeom>
      </xdr:spPr>
    </xdr:pic>
    <xdr:clientData/>
  </xdr:twoCellAnchor>
  <xdr:twoCellAnchor editAs="oneCell">
    <xdr:from>
      <xdr:col>22</xdr:col>
      <xdr:colOff>825500</xdr:colOff>
      <xdr:row>0</xdr:row>
      <xdr:rowOff>180975</xdr:rowOff>
    </xdr:from>
    <xdr:to>
      <xdr:col>27</xdr:col>
      <xdr:colOff>546100</xdr:colOff>
      <xdr:row>13</xdr:row>
      <xdr:rowOff>89112</xdr:rowOff>
    </xdr:to>
    <xdr:pic>
      <xdr:nvPicPr>
        <xdr:cNvPr id="26" name="Picture 25">
          <a:extLst>
            <a:ext uri="{FF2B5EF4-FFF2-40B4-BE49-F238E27FC236}">
              <a16:creationId xmlns:a16="http://schemas.microsoft.com/office/drawing/2014/main" id="{792C58F3-B68F-F340-ACDF-06A1B1404D38}"/>
            </a:ext>
          </a:extLst>
        </xdr:cNvPr>
        <xdr:cNvPicPr>
          <a:picLocks noChangeAspect="1"/>
        </xdr:cNvPicPr>
      </xdr:nvPicPr>
      <xdr:blipFill>
        <a:blip xmlns:r="http://schemas.openxmlformats.org/officeDocument/2006/relationships" r:embed="rId11"/>
        <a:stretch>
          <a:fillRect/>
        </a:stretch>
      </xdr:blipFill>
      <xdr:spPr>
        <a:xfrm>
          <a:off x="18427700" y="180975"/>
          <a:ext cx="3959225" cy="2788497"/>
        </a:xfrm>
        <a:prstGeom prst="rect">
          <a:avLst/>
        </a:prstGeom>
      </xdr:spPr>
    </xdr:pic>
    <xdr:clientData/>
  </xdr:twoCellAnchor>
  <xdr:twoCellAnchor editAs="oneCell">
    <xdr:from>
      <xdr:col>18</xdr:col>
      <xdr:colOff>752475</xdr:colOff>
      <xdr:row>0</xdr:row>
      <xdr:rowOff>152400</xdr:rowOff>
    </xdr:from>
    <xdr:to>
      <xdr:col>22</xdr:col>
      <xdr:colOff>688975</xdr:colOff>
      <xdr:row>13</xdr:row>
      <xdr:rowOff>181675</xdr:rowOff>
    </xdr:to>
    <xdr:pic>
      <xdr:nvPicPr>
        <xdr:cNvPr id="27" name="Picture 26">
          <a:extLst>
            <a:ext uri="{FF2B5EF4-FFF2-40B4-BE49-F238E27FC236}">
              <a16:creationId xmlns:a16="http://schemas.microsoft.com/office/drawing/2014/main" id="{54687AE7-CD00-5044-97AC-66C7B19F48AA}"/>
            </a:ext>
          </a:extLst>
        </xdr:cNvPr>
        <xdr:cNvPicPr>
          <a:picLocks noChangeAspect="1"/>
        </xdr:cNvPicPr>
      </xdr:nvPicPr>
      <xdr:blipFill>
        <a:blip xmlns:r="http://schemas.openxmlformats.org/officeDocument/2006/relationships" r:embed="rId12"/>
        <a:stretch>
          <a:fillRect/>
        </a:stretch>
      </xdr:blipFill>
      <xdr:spPr>
        <a:xfrm>
          <a:off x="14963775" y="152400"/>
          <a:ext cx="3327400" cy="2909635"/>
        </a:xfrm>
        <a:prstGeom prst="rect">
          <a:avLst/>
        </a:prstGeom>
      </xdr:spPr>
    </xdr:pic>
    <xdr:clientData/>
  </xdr:twoCellAnchor>
  <xdr:twoCellAnchor editAs="oneCell">
    <xdr:from>
      <xdr:col>18</xdr:col>
      <xdr:colOff>742950</xdr:colOff>
      <xdr:row>22</xdr:row>
      <xdr:rowOff>114300</xdr:rowOff>
    </xdr:from>
    <xdr:to>
      <xdr:col>22</xdr:col>
      <xdr:colOff>663575</xdr:colOff>
      <xdr:row>35</xdr:row>
      <xdr:rowOff>33570</xdr:rowOff>
    </xdr:to>
    <xdr:pic>
      <xdr:nvPicPr>
        <xdr:cNvPr id="28" name="Picture 27">
          <a:extLst>
            <a:ext uri="{FF2B5EF4-FFF2-40B4-BE49-F238E27FC236}">
              <a16:creationId xmlns:a16="http://schemas.microsoft.com/office/drawing/2014/main" id="{2FA91EF0-573B-6D4D-87CE-D129A5C6F04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954250" y="3200400"/>
          <a:ext cx="3311525" cy="2643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231775</xdr:colOff>
      <xdr:row>120</xdr:row>
      <xdr:rowOff>63500</xdr:rowOff>
    </xdr:from>
    <xdr:to>
      <xdr:col>6</xdr:col>
      <xdr:colOff>155575</xdr:colOff>
      <xdr:row>132</xdr:row>
      <xdr:rowOff>177800</xdr:rowOff>
    </xdr:to>
    <xdr:graphicFrame macro="">
      <xdr:nvGraphicFramePr>
        <xdr:cNvPr id="29" name="Chart 28">
          <a:extLst>
            <a:ext uri="{FF2B5EF4-FFF2-40B4-BE49-F238E27FC236}">
              <a16:creationId xmlns:a16="http://schemas.microsoft.com/office/drawing/2014/main" id="{BEB070FF-F4AB-F94C-8D08-E2D849C46F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476250</xdr:colOff>
      <xdr:row>120</xdr:row>
      <xdr:rowOff>38100</xdr:rowOff>
    </xdr:from>
    <xdr:to>
      <xdr:col>11</xdr:col>
      <xdr:colOff>768350</xdr:colOff>
      <xdr:row>132</xdr:row>
      <xdr:rowOff>187325</xdr:rowOff>
    </xdr:to>
    <xdr:graphicFrame macro="">
      <xdr:nvGraphicFramePr>
        <xdr:cNvPr id="30" name="Chart 29">
          <a:extLst>
            <a:ext uri="{FF2B5EF4-FFF2-40B4-BE49-F238E27FC236}">
              <a16:creationId xmlns:a16="http://schemas.microsoft.com/office/drawing/2014/main" id="{40056E3D-3EB3-1A4F-BB5D-0FA34F595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393700</xdr:colOff>
      <xdr:row>110</xdr:row>
      <xdr:rowOff>101600</xdr:rowOff>
    </xdr:from>
    <xdr:to>
      <xdr:col>6</xdr:col>
      <xdr:colOff>838200</xdr:colOff>
      <xdr:row>110</xdr:row>
      <xdr:rowOff>101600</xdr:rowOff>
    </xdr:to>
    <xdr:cxnSp macro="">
      <xdr:nvCxnSpPr>
        <xdr:cNvPr id="31" name="Straight Connector 30">
          <a:extLst>
            <a:ext uri="{FF2B5EF4-FFF2-40B4-BE49-F238E27FC236}">
              <a16:creationId xmlns:a16="http://schemas.microsoft.com/office/drawing/2014/main" id="{D98FDEF9-7BB7-774A-AC38-EE8C29FE5E74}"/>
            </a:ext>
          </a:extLst>
        </xdr:cNvPr>
        <xdr:cNvCxnSpPr/>
      </xdr:nvCxnSpPr>
      <xdr:spPr>
        <a:xfrm>
          <a:off x="1460500" y="37312600"/>
          <a:ext cx="3924300" cy="0"/>
        </a:xfrm>
        <a:prstGeom prst="line">
          <a:avLst/>
        </a:prstGeom>
        <a:ln w="9525">
          <a:solidFill>
            <a:schemeClr val="accent5"/>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101600</xdr:colOff>
      <xdr:row>110</xdr:row>
      <xdr:rowOff>102858</xdr:rowOff>
    </xdr:from>
    <xdr:ext cx="838691" cy="436530"/>
    <xdr:sp macro="" textlink="">
      <xdr:nvSpPr>
        <xdr:cNvPr id="34" name="TextBox 33">
          <a:extLst>
            <a:ext uri="{FF2B5EF4-FFF2-40B4-BE49-F238E27FC236}">
              <a16:creationId xmlns:a16="http://schemas.microsoft.com/office/drawing/2014/main" id="{723FE782-7BCF-E447-AFD2-39748B2D8D73}"/>
            </a:ext>
          </a:extLst>
        </xdr:cNvPr>
        <xdr:cNvSpPr txBox="1"/>
      </xdr:nvSpPr>
      <xdr:spPr>
        <a:xfrm>
          <a:off x="2019300" y="37313858"/>
          <a:ext cx="838691" cy="436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chemeClr val="accent5"/>
              </a:solidFill>
            </a:rPr>
            <a:t>"moderate</a:t>
          </a:r>
          <a:r>
            <a:rPr lang="en-US" sz="1100" baseline="0">
              <a:solidFill>
                <a:schemeClr val="accent5"/>
              </a:solidFill>
            </a:rPr>
            <a:t> </a:t>
          </a:r>
        </a:p>
        <a:p>
          <a:r>
            <a:rPr lang="en-US" sz="1100" baseline="0">
              <a:solidFill>
                <a:schemeClr val="accent5"/>
              </a:solidFill>
            </a:rPr>
            <a:t>extent" (2)</a:t>
          </a:r>
          <a:endParaRPr lang="en-US" sz="1100">
            <a:solidFill>
              <a:schemeClr val="accent5"/>
            </a:solidFill>
          </a:endParaRPr>
        </a:p>
      </xdr:txBody>
    </xdr:sp>
    <xdr:clientData/>
  </xdr:oneCellAnchor>
  <xdr:twoCellAnchor>
    <xdr:from>
      <xdr:col>1</xdr:col>
      <xdr:colOff>90487</xdr:colOff>
      <xdr:row>44</xdr:row>
      <xdr:rowOff>180975</xdr:rowOff>
    </xdr:from>
    <xdr:to>
      <xdr:col>7</xdr:col>
      <xdr:colOff>80962</xdr:colOff>
      <xdr:row>56</xdr:row>
      <xdr:rowOff>180975</xdr:rowOff>
    </xdr:to>
    <xdr:graphicFrame macro="">
      <xdr:nvGraphicFramePr>
        <xdr:cNvPr id="17" name="Chart 16">
          <a:extLst>
            <a:ext uri="{FF2B5EF4-FFF2-40B4-BE49-F238E27FC236}">
              <a16:creationId xmlns:a16="http://schemas.microsoft.com/office/drawing/2014/main" id="{D0CEF739-FB51-8C45-2C55-5B122CBE6C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7</xdr:col>
      <xdr:colOff>136525</xdr:colOff>
      <xdr:row>1</xdr:row>
      <xdr:rowOff>111125</xdr:rowOff>
    </xdr:from>
    <xdr:to>
      <xdr:col>11</xdr:col>
      <xdr:colOff>546100</xdr:colOff>
      <xdr:row>8</xdr:row>
      <xdr:rowOff>143966</xdr:rowOff>
    </xdr:to>
    <xdr:pic>
      <xdr:nvPicPr>
        <xdr:cNvPr id="18" name="Picture 17">
          <a:extLst>
            <a:ext uri="{FF2B5EF4-FFF2-40B4-BE49-F238E27FC236}">
              <a16:creationId xmlns:a16="http://schemas.microsoft.com/office/drawing/2014/main" id="{78A70E39-230F-4E8A-BAE5-D59002CC7E04}"/>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5784850" y="530225"/>
          <a:ext cx="3343275" cy="1499691"/>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0.07471</cdr:x>
      <cdr:y>0.56878</cdr:y>
    </cdr:from>
    <cdr:to>
      <cdr:x>0.97126</cdr:x>
      <cdr:y>0.56878</cdr:y>
    </cdr:to>
    <cdr:cxnSp macro="">
      <cdr:nvCxnSpPr>
        <cdr:cNvPr id="3" name="Straight Connector 2">
          <a:extLst xmlns:a="http://schemas.openxmlformats.org/drawingml/2006/main">
            <a:ext uri="{FF2B5EF4-FFF2-40B4-BE49-F238E27FC236}">
              <a16:creationId xmlns:a16="http://schemas.microsoft.com/office/drawing/2014/main" id="{E9351C16-FB10-A289-6B9A-33401F87C689}"/>
            </a:ext>
          </a:extLst>
        </cdr:cNvPr>
        <cdr:cNvCxnSpPr/>
      </cdr:nvCxnSpPr>
      <cdr:spPr>
        <a:xfrm xmlns:a="http://schemas.openxmlformats.org/drawingml/2006/main">
          <a:off x="276817" y="2022582"/>
          <a:ext cx="3321920" cy="0"/>
        </a:xfrm>
        <a:prstGeom xmlns:a="http://schemas.openxmlformats.org/drawingml/2006/main" prst="line">
          <a:avLst/>
        </a:prstGeom>
        <a:ln xmlns:a="http://schemas.openxmlformats.org/drawingml/2006/main">
          <a:solidFill>
            <a:schemeClr val="bg1"/>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GFO">
      <a:dk1>
        <a:sysClr val="windowText" lastClr="000000"/>
      </a:dk1>
      <a:lt1>
        <a:sysClr val="window" lastClr="FFFFFF"/>
      </a:lt1>
      <a:dk2>
        <a:srgbClr val="272D41"/>
      </a:dk2>
      <a:lt2>
        <a:srgbClr val="006F91"/>
      </a:lt2>
      <a:accent1>
        <a:srgbClr val="EDABA8"/>
      </a:accent1>
      <a:accent2>
        <a:srgbClr val="19BCCD"/>
      </a:accent2>
      <a:accent3>
        <a:srgbClr val="6FA54D"/>
      </a:accent3>
      <a:accent4>
        <a:srgbClr val="EF643E"/>
      </a:accent4>
      <a:accent5>
        <a:srgbClr val="F1A653"/>
      </a:accent5>
      <a:accent6>
        <a:srgbClr val="FCD66E"/>
      </a:accent6>
      <a:hlink>
        <a:srgbClr val="2A4EBF"/>
      </a:hlink>
      <a:folHlink>
        <a:srgbClr val="B6438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4B216-D9FA-BE41-ACAD-7D36CE1E2BFA}">
  <dimension ref="A1:S198"/>
  <sheetViews>
    <sheetView tabSelected="1" topLeftCell="A45" zoomScale="80" zoomScaleNormal="80" workbookViewId="0">
      <selection activeCell="J55" sqref="J55"/>
    </sheetView>
  </sheetViews>
  <sheetFormatPr defaultColWidth="11.1640625" defaultRowHeight="15.5" x14ac:dyDescent="0.35"/>
  <cols>
    <col min="1" max="1" width="14" customWidth="1"/>
    <col min="3" max="3" width="5.33203125" customWidth="1"/>
    <col min="4" max="4" width="9.33203125" customWidth="1"/>
    <col min="5" max="5" width="8.83203125" customWidth="1"/>
    <col min="6" max="6" width="12.33203125" customWidth="1"/>
    <col min="7" max="7" width="13" customWidth="1"/>
    <col min="8" max="8" width="11.83203125" customWidth="1"/>
    <col min="9" max="9" width="11.5" customWidth="1"/>
    <col min="10" max="10" width="8" customWidth="1"/>
    <col min="11" max="11" width="7.1640625" customWidth="1"/>
    <col min="12" max="12" width="10.6640625" customWidth="1"/>
    <col min="13" max="13" width="12.5" style="87" customWidth="1"/>
    <col min="15" max="15" width="11.33203125" customWidth="1"/>
    <col min="16" max="16" width="6" customWidth="1"/>
  </cols>
  <sheetData>
    <row r="1" spans="1:18" ht="33" customHeight="1" x14ac:dyDescent="0.5">
      <c r="A1" s="168" t="s">
        <v>317</v>
      </c>
      <c r="B1" s="169"/>
      <c r="C1" s="169"/>
      <c r="D1" s="169"/>
      <c r="E1" s="169"/>
      <c r="F1" s="169"/>
      <c r="G1" s="169"/>
      <c r="H1" s="169"/>
      <c r="I1" s="169"/>
      <c r="J1" s="169"/>
      <c r="K1" s="169"/>
      <c r="L1" s="169"/>
      <c r="N1" s="143" t="s">
        <v>243</v>
      </c>
      <c r="O1" s="143"/>
      <c r="P1" s="143"/>
      <c r="Q1" s="143"/>
      <c r="R1" s="143"/>
    </row>
    <row r="3" spans="1:18" ht="21" customHeight="1" x14ac:dyDescent="0.35">
      <c r="A3" s="223" t="s">
        <v>279</v>
      </c>
      <c r="C3" s="8" t="s">
        <v>53</v>
      </c>
      <c r="D3" s="9" t="s">
        <v>519</v>
      </c>
      <c r="E3" s="72"/>
      <c r="F3" s="72"/>
      <c r="G3" s="72"/>
      <c r="N3" s="143" t="s">
        <v>244</v>
      </c>
      <c r="O3" s="143"/>
      <c r="P3" s="143"/>
      <c r="Q3" s="143"/>
      <c r="R3" s="143"/>
    </row>
    <row r="4" spans="1:18" x14ac:dyDescent="0.35">
      <c r="A4" s="223"/>
      <c r="C4" s="8" t="s">
        <v>157</v>
      </c>
      <c r="D4" t="s">
        <v>518</v>
      </c>
      <c r="E4" s="72"/>
      <c r="F4" s="72"/>
      <c r="G4" s="72"/>
      <c r="N4" t="s">
        <v>245</v>
      </c>
    </row>
    <row r="5" spans="1:18" x14ac:dyDescent="0.35">
      <c r="A5" s="223"/>
      <c r="C5" s="8" t="s">
        <v>54</v>
      </c>
      <c r="D5" s="75">
        <v>45117</v>
      </c>
      <c r="E5" s="72"/>
      <c r="F5" s="72"/>
      <c r="G5" s="72"/>
      <c r="N5" t="s">
        <v>246</v>
      </c>
    </row>
    <row r="6" spans="1:18" x14ac:dyDescent="0.35">
      <c r="C6" s="8" t="s">
        <v>55</v>
      </c>
      <c r="D6" s="9" t="s">
        <v>137</v>
      </c>
      <c r="E6" s="72"/>
      <c r="F6" s="72"/>
      <c r="G6" s="72"/>
      <c r="N6" t="s">
        <v>247</v>
      </c>
    </row>
    <row r="7" spans="1:18" x14ac:dyDescent="0.35">
      <c r="C7" s="8" t="s">
        <v>121</v>
      </c>
      <c r="D7" s="227" t="s">
        <v>520</v>
      </c>
      <c r="E7" s="227"/>
      <c r="F7" s="227"/>
      <c r="G7" s="227"/>
    </row>
    <row r="8" spans="1:18" x14ac:dyDescent="0.35">
      <c r="C8" s="8" t="s">
        <v>138</v>
      </c>
      <c r="D8" s="9">
        <v>100</v>
      </c>
      <c r="E8" s="72"/>
      <c r="F8" s="72"/>
      <c r="G8" s="72"/>
    </row>
    <row r="9" spans="1:18" x14ac:dyDescent="0.35">
      <c r="C9" s="8"/>
      <c r="D9" s="9"/>
      <c r="E9" s="197">
        <f>D24</f>
        <v>1</v>
      </c>
      <c r="F9" s="74" t="s">
        <v>511</v>
      </c>
      <c r="G9" s="72"/>
    </row>
    <row r="10" spans="1:18" x14ac:dyDescent="0.35">
      <c r="C10" s="8"/>
      <c r="D10" s="9"/>
      <c r="E10" s="197">
        <f>'Data analysis'!P30</f>
        <v>0.98947368421052628</v>
      </c>
      <c r="F10" s="74" t="s">
        <v>512</v>
      </c>
      <c r="G10" s="72"/>
    </row>
    <row r="11" spans="1:18" x14ac:dyDescent="0.35">
      <c r="C11" s="8"/>
      <c r="D11" s="9"/>
      <c r="E11" s="72"/>
      <c r="F11" s="72"/>
      <c r="G11" s="72"/>
    </row>
    <row r="12" spans="1:18" ht="15.5" customHeight="1" x14ac:dyDescent="0.35">
      <c r="C12" s="228" t="s">
        <v>509</v>
      </c>
      <c r="D12" s="229"/>
      <c r="E12" s="229"/>
      <c r="F12" s="229"/>
      <c r="G12" s="229"/>
      <c r="H12" s="229"/>
      <c r="I12" s="229"/>
      <c r="J12" s="230"/>
    </row>
    <row r="13" spans="1:18" ht="15.5" customHeight="1" x14ac:dyDescent="0.35">
      <c r="C13" s="231"/>
      <c r="D13" s="232"/>
      <c r="E13" s="232"/>
      <c r="F13" s="232"/>
      <c r="G13" s="232"/>
      <c r="H13" s="232"/>
      <c r="I13" s="232"/>
      <c r="J13" s="233"/>
    </row>
    <row r="14" spans="1:18" ht="15.5" customHeight="1" x14ac:dyDescent="0.35">
      <c r="A14" s="54" t="s">
        <v>510</v>
      </c>
      <c r="C14" s="231"/>
      <c r="D14" s="232"/>
      <c r="E14" s="232"/>
      <c r="F14" s="232"/>
      <c r="G14" s="232"/>
      <c r="H14" s="232"/>
      <c r="I14" s="232"/>
      <c r="J14" s="233"/>
    </row>
    <row r="15" spans="1:18" ht="15.5" customHeight="1" x14ac:dyDescent="0.35">
      <c r="C15" s="231"/>
      <c r="D15" s="232"/>
      <c r="E15" s="232"/>
      <c r="F15" s="232"/>
      <c r="G15" s="232"/>
      <c r="H15" s="232"/>
      <c r="I15" s="232"/>
      <c r="J15" s="233"/>
    </row>
    <row r="16" spans="1:18" ht="15.5" customHeight="1" x14ac:dyDescent="0.35">
      <c r="C16" s="231"/>
      <c r="D16" s="232"/>
      <c r="E16" s="232"/>
      <c r="F16" s="232"/>
      <c r="G16" s="232"/>
      <c r="H16" s="232"/>
      <c r="I16" s="232"/>
      <c r="J16" s="233"/>
    </row>
    <row r="17" spans="1:18" ht="15.5" customHeight="1" x14ac:dyDescent="0.35">
      <c r="C17" s="234"/>
      <c r="D17" s="235"/>
      <c r="E17" s="235"/>
      <c r="F17" s="235"/>
      <c r="G17" s="235"/>
      <c r="H17" s="235"/>
      <c r="I17" s="235"/>
      <c r="J17" s="236"/>
    </row>
    <row r="18" spans="1:18" x14ac:dyDescent="0.35">
      <c r="C18" s="8"/>
      <c r="D18" s="9"/>
      <c r="E18" s="72"/>
      <c r="F18" s="72"/>
      <c r="G18" s="72"/>
    </row>
    <row r="19" spans="1:18" ht="16" customHeight="1" x14ac:dyDescent="0.35">
      <c r="E19" s="66"/>
      <c r="F19" s="67"/>
    </row>
    <row r="20" spans="1:18" ht="16" customHeight="1" x14ac:dyDescent="0.35">
      <c r="A20" s="224" t="s">
        <v>56</v>
      </c>
      <c r="C20" s="170" t="s">
        <v>139</v>
      </c>
      <c r="D20" s="9">
        <v>100</v>
      </c>
      <c r="E20" s="69"/>
      <c r="F20" s="68"/>
      <c r="N20" s="142" t="s">
        <v>256</v>
      </c>
      <c r="O20" s="142"/>
      <c r="P20" s="142"/>
      <c r="Q20" s="142"/>
      <c r="R20" s="142"/>
    </row>
    <row r="21" spans="1:18" ht="16" customHeight="1" x14ac:dyDescent="0.35">
      <c r="A21" s="224"/>
      <c r="C21" s="170" t="s">
        <v>122</v>
      </c>
      <c r="D21" s="77">
        <f>D20-D22</f>
        <v>5</v>
      </c>
      <c r="N21" t="s">
        <v>257</v>
      </c>
    </row>
    <row r="22" spans="1:18" ht="16" customHeight="1" x14ac:dyDescent="0.35">
      <c r="A22" s="224"/>
      <c r="C22" s="170" t="s">
        <v>132</v>
      </c>
      <c r="D22" s="77">
        <f>'Data analysis'!B5</f>
        <v>95</v>
      </c>
    </row>
    <row r="23" spans="1:18" ht="17" customHeight="1" x14ac:dyDescent="0.35">
      <c r="A23" s="224"/>
      <c r="C23" s="172" t="s">
        <v>306</v>
      </c>
      <c r="D23" s="77">
        <f>'Data analysis'!O30</f>
        <v>94</v>
      </c>
    </row>
    <row r="24" spans="1:18" x14ac:dyDescent="0.35">
      <c r="C24" s="170" t="s">
        <v>159</v>
      </c>
      <c r="D24" s="156">
        <f>D20/D8</f>
        <v>1</v>
      </c>
    </row>
    <row r="25" spans="1:18" x14ac:dyDescent="0.35">
      <c r="C25" s="74" t="s">
        <v>160</v>
      </c>
    </row>
    <row r="34" spans="1:18" ht="21" customHeight="1" x14ac:dyDescent="0.35">
      <c r="A34" s="225" t="s">
        <v>164</v>
      </c>
      <c r="C34" s="171"/>
      <c r="D34" s="76"/>
      <c r="E34" s="76"/>
      <c r="F34" s="76"/>
      <c r="G34" s="76"/>
      <c r="H34" s="76"/>
      <c r="I34" s="76"/>
    </row>
    <row r="35" spans="1:18" ht="20" customHeight="1" x14ac:dyDescent="0.35">
      <c r="A35" s="225"/>
      <c r="C35" s="95"/>
      <c r="D35" s="76"/>
      <c r="E35" s="76"/>
      <c r="F35" s="76"/>
      <c r="G35" s="76"/>
      <c r="H35" s="76"/>
      <c r="I35" s="76"/>
    </row>
    <row r="36" spans="1:18" ht="16" customHeight="1" x14ac:dyDescent="0.35">
      <c r="A36" s="225"/>
    </row>
    <row r="37" spans="1:18" s="50" customFormat="1" ht="35" customHeight="1" x14ac:dyDescent="0.35">
      <c r="D37" s="103"/>
      <c r="E37" s="103"/>
      <c r="M37" s="134"/>
      <c r="R37"/>
    </row>
    <row r="38" spans="1:18" x14ac:dyDescent="0.35">
      <c r="C38" s="81"/>
      <c r="D38" s="82"/>
      <c r="H38" s="35"/>
    </row>
    <row r="39" spans="1:18" x14ac:dyDescent="0.35">
      <c r="C39" s="81"/>
      <c r="D39" s="82"/>
      <c r="H39" s="36"/>
    </row>
    <row r="40" spans="1:18" x14ac:dyDescent="0.35">
      <c r="A40" s="80"/>
      <c r="C40" s="81"/>
      <c r="D40" s="82"/>
      <c r="H40" s="34"/>
    </row>
    <row r="41" spans="1:18" x14ac:dyDescent="0.35">
      <c r="C41" s="81"/>
      <c r="D41" s="83"/>
      <c r="H41" s="37"/>
    </row>
    <row r="42" spans="1:18" x14ac:dyDescent="0.35">
      <c r="C42" s="81"/>
      <c r="D42" s="82"/>
      <c r="H42" s="7"/>
    </row>
    <row r="43" spans="1:18" x14ac:dyDescent="0.35">
      <c r="A43" s="80"/>
    </row>
    <row r="44" spans="1:18" x14ac:dyDescent="0.35">
      <c r="A44" s="80"/>
    </row>
    <row r="45" spans="1:18" x14ac:dyDescent="0.35">
      <c r="N45" t="s">
        <v>249</v>
      </c>
    </row>
    <row r="46" spans="1:18" ht="31" customHeight="1" x14ac:dyDescent="0.35">
      <c r="I46" s="104"/>
      <c r="J46" s="105"/>
      <c r="K46" s="106" t="s">
        <v>192</v>
      </c>
      <c r="L46" s="107" t="s">
        <v>191</v>
      </c>
    </row>
    <row r="47" spans="1:18" ht="19.5" x14ac:dyDescent="0.45">
      <c r="I47" s="85"/>
      <c r="J47" s="176" t="s">
        <v>185</v>
      </c>
      <c r="K47" s="89">
        <f>'Data analysis'!I3</f>
        <v>0.32481203007518766</v>
      </c>
      <c r="L47" s="92">
        <f>'Data analysis'!I4</f>
        <v>0.31</v>
      </c>
    </row>
    <row r="48" spans="1:18" ht="17" customHeight="1" x14ac:dyDescent="0.45">
      <c r="I48" s="85"/>
      <c r="J48" s="177" t="s">
        <v>186</v>
      </c>
      <c r="K48" s="89">
        <f>'Data analysis'!J3</f>
        <v>0.73984962406014998</v>
      </c>
      <c r="L48" s="92">
        <f>'Data analysis'!J4</f>
        <v>0.72</v>
      </c>
    </row>
    <row r="49" spans="1:18" ht="19.5" x14ac:dyDescent="0.45">
      <c r="I49" s="86"/>
      <c r="J49" s="173" t="s">
        <v>85</v>
      </c>
      <c r="K49" s="89">
        <f>'Data analysis'!K3</f>
        <v>0.41503759398496259</v>
      </c>
      <c r="L49" s="92">
        <f>'Data analysis'!K4</f>
        <v>0.41</v>
      </c>
    </row>
    <row r="50" spans="1:18" ht="19.5" x14ac:dyDescent="0.35">
      <c r="A50" s="39"/>
      <c r="I50" s="87"/>
      <c r="J50" s="173" t="s">
        <v>189</v>
      </c>
      <c r="K50" s="90">
        <f>'Data analysis'!M3</f>
        <v>1.6046125034008187</v>
      </c>
      <c r="L50" s="93">
        <f>'Data analysis'!M4</f>
        <v>1.88</v>
      </c>
    </row>
    <row r="51" spans="1:18" ht="16" customHeight="1" x14ac:dyDescent="0.35">
      <c r="A51" s="114"/>
      <c r="I51" s="88"/>
      <c r="J51" s="174" t="s">
        <v>187</v>
      </c>
      <c r="K51" s="91">
        <f>'Data analysis'!L3</f>
        <v>0.57275689223057613</v>
      </c>
      <c r="L51" s="94">
        <f>'Data analysis'!L4</f>
        <v>0.54</v>
      </c>
    </row>
    <row r="52" spans="1:18" ht="16" customHeight="1" x14ac:dyDescent="0.35">
      <c r="A52" s="114"/>
      <c r="I52" s="98" t="s">
        <v>188</v>
      </c>
    </row>
    <row r="53" spans="1:18" ht="16" customHeight="1" x14ac:dyDescent="0.35">
      <c r="A53" s="114"/>
      <c r="I53" s="141" t="s">
        <v>190</v>
      </c>
    </row>
    <row r="54" spans="1:18" ht="16" customHeight="1" x14ac:dyDescent="0.35">
      <c r="A54" s="114"/>
      <c r="I54" s="175" t="s">
        <v>193</v>
      </c>
      <c r="J54" s="198" t="s">
        <v>209</v>
      </c>
      <c r="N54" s="142" t="s">
        <v>242</v>
      </c>
      <c r="O54" s="142"/>
      <c r="P54" s="142"/>
      <c r="Q54" s="142"/>
    </row>
    <row r="55" spans="1:18" ht="16" customHeight="1" x14ac:dyDescent="0.35">
      <c r="A55" s="114"/>
      <c r="I55" s="175" t="s">
        <v>210</v>
      </c>
      <c r="J55" s="175"/>
    </row>
    <row r="56" spans="1:18" ht="16" customHeight="1" x14ac:dyDescent="0.35">
      <c r="A56" s="114"/>
    </row>
    <row r="57" spans="1:18" ht="16" customHeight="1" x14ac:dyDescent="0.35">
      <c r="A57" s="114"/>
    </row>
    <row r="58" spans="1:18" ht="52" customHeight="1" x14ac:dyDescent="0.35">
      <c r="A58" s="114"/>
    </row>
    <row r="59" spans="1:18" ht="16" customHeight="1" x14ac:dyDescent="0.35">
      <c r="A59" s="213" t="s">
        <v>106</v>
      </c>
    </row>
    <row r="60" spans="1:18" ht="24" customHeight="1" x14ac:dyDescent="0.35">
      <c r="A60" s="213"/>
      <c r="H60" s="116" t="s">
        <v>212</v>
      </c>
      <c r="I60" s="84"/>
      <c r="J60" s="182" t="s">
        <v>195</v>
      </c>
      <c r="K60" s="84"/>
      <c r="L60" s="84"/>
      <c r="N60" s="142" t="s">
        <v>268</v>
      </c>
      <c r="O60" s="142"/>
      <c r="P60" s="142"/>
      <c r="Q60" s="142"/>
      <c r="R60" s="142"/>
    </row>
    <row r="61" spans="1:18" x14ac:dyDescent="0.35">
      <c r="A61" s="178" t="s">
        <v>201</v>
      </c>
      <c r="I61" s="97" t="s">
        <v>79</v>
      </c>
      <c r="J61" s="97" t="s">
        <v>82</v>
      </c>
      <c r="K61" s="115" t="s">
        <v>85</v>
      </c>
      <c r="L61" s="97" t="s">
        <v>213</v>
      </c>
      <c r="N61" s="183" t="s">
        <v>269</v>
      </c>
    </row>
    <row r="62" spans="1:18" x14ac:dyDescent="0.35">
      <c r="H62" s="179" t="s">
        <v>196</v>
      </c>
      <c r="I62" s="126">
        <f>'Data analysis'!C37</f>
        <v>0.15789473684210525</v>
      </c>
      <c r="J62" s="126">
        <f>'Data analysis'!J37</f>
        <v>0.89473684210526316</v>
      </c>
      <c r="K62" s="127">
        <f>J62-I62</f>
        <v>0.73684210526315796</v>
      </c>
      <c r="L62" s="130">
        <v>0.86</v>
      </c>
      <c r="N62" t="s">
        <v>248</v>
      </c>
    </row>
    <row r="63" spans="1:18" x14ac:dyDescent="0.35">
      <c r="H63" s="179" t="s">
        <v>197</v>
      </c>
      <c r="I63" s="126">
        <f>'Data analysis'!D37</f>
        <v>0.51578947368421058</v>
      </c>
      <c r="J63" s="126">
        <f>'Data analysis'!K37</f>
        <v>0.87368421052631584</v>
      </c>
      <c r="K63" s="127">
        <f t="shared" ref="K63:K65" si="0">J63-I63</f>
        <v>0.35789473684210527</v>
      </c>
      <c r="L63" s="130">
        <v>0.9</v>
      </c>
    </row>
    <row r="64" spans="1:18" ht="22" customHeight="1" x14ac:dyDescent="0.35">
      <c r="H64" s="179" t="s">
        <v>198</v>
      </c>
      <c r="I64" s="126">
        <f>'Data analysis'!E37</f>
        <v>0.21052631578947367</v>
      </c>
      <c r="J64" s="126">
        <f>'Data analysis'!L37</f>
        <v>0.81052631578947365</v>
      </c>
      <c r="K64" s="127">
        <f t="shared" si="0"/>
        <v>0.6</v>
      </c>
      <c r="L64" s="130">
        <v>0.76</v>
      </c>
    </row>
    <row r="65" spans="1:18" ht="15" customHeight="1" x14ac:dyDescent="0.35">
      <c r="H65" s="179" t="s">
        <v>199</v>
      </c>
      <c r="I65" s="128">
        <f>'Data analysis'!F37</f>
        <v>0.4</v>
      </c>
      <c r="J65" s="128">
        <f>'Data analysis'!M37</f>
        <v>0.85263157894736841</v>
      </c>
      <c r="K65" s="129">
        <f t="shared" si="0"/>
        <v>0.45263157894736838</v>
      </c>
      <c r="L65" s="131">
        <v>0.78</v>
      </c>
    </row>
    <row r="67" spans="1:18" ht="18" customHeight="1" x14ac:dyDescent="0.35">
      <c r="H67" s="117" t="s">
        <v>241</v>
      </c>
    </row>
    <row r="68" spans="1:18" ht="18" customHeight="1" x14ac:dyDescent="0.35">
      <c r="H68" t="s">
        <v>200</v>
      </c>
      <c r="J68" s="208" t="s">
        <v>211</v>
      </c>
      <c r="K68" s="208"/>
    </row>
    <row r="69" spans="1:18" ht="18" customHeight="1" x14ac:dyDescent="0.35">
      <c r="H69" t="s">
        <v>210</v>
      </c>
      <c r="J69" s="99"/>
    </row>
    <row r="70" spans="1:18" ht="18" customHeight="1" x14ac:dyDescent="0.35">
      <c r="H70" s="195"/>
      <c r="I70" s="195"/>
      <c r="J70" s="195"/>
      <c r="K70" s="195"/>
    </row>
    <row r="71" spans="1:18" ht="18" customHeight="1" x14ac:dyDescent="0.35"/>
    <row r="72" spans="1:18" ht="18" customHeight="1" x14ac:dyDescent="0.35">
      <c r="A72" s="213" t="s">
        <v>106</v>
      </c>
      <c r="C72" s="54"/>
    </row>
    <row r="73" spans="1:18" ht="18" customHeight="1" x14ac:dyDescent="0.35">
      <c r="A73" s="213"/>
      <c r="C73" s="7"/>
    </row>
    <row r="74" spans="1:18" ht="18" customHeight="1" x14ac:dyDescent="0.35">
      <c r="A74" s="178" t="s">
        <v>202</v>
      </c>
      <c r="C74" s="7"/>
      <c r="H74" s="116" t="s">
        <v>202</v>
      </c>
      <c r="I74" s="181" t="s">
        <v>216</v>
      </c>
      <c r="J74" s="121"/>
      <c r="K74" s="121"/>
      <c r="L74" s="132"/>
      <c r="N74" s="142" t="s">
        <v>270</v>
      </c>
      <c r="O74" s="142"/>
      <c r="P74" s="142"/>
      <c r="Q74" s="142"/>
      <c r="R74" s="142"/>
    </row>
    <row r="75" spans="1:18" ht="18" customHeight="1" x14ac:dyDescent="0.35">
      <c r="C75" s="7"/>
      <c r="H75" s="87"/>
      <c r="I75" s="97" t="s">
        <v>79</v>
      </c>
      <c r="J75" s="97" t="s">
        <v>82</v>
      </c>
      <c r="K75" s="120" t="s">
        <v>85</v>
      </c>
      <c r="L75" s="120" t="s">
        <v>215</v>
      </c>
      <c r="N75" t="s">
        <v>271</v>
      </c>
    </row>
    <row r="76" spans="1:18" ht="18" customHeight="1" x14ac:dyDescent="0.35">
      <c r="C76" s="7"/>
      <c r="H76" s="179" t="s">
        <v>205</v>
      </c>
      <c r="I76" s="122">
        <f>'Data analysis'!N3</f>
        <v>-0.5368421052631579</v>
      </c>
      <c r="J76" s="122">
        <f>'Data analysis'!O3</f>
        <v>0.7978723404255319</v>
      </c>
      <c r="K76" s="123">
        <f>J76-I76</f>
        <v>1.3347144456886899</v>
      </c>
      <c r="L76" s="115">
        <v>1.1000000000000001</v>
      </c>
      <c r="N76" t="s">
        <v>254</v>
      </c>
    </row>
    <row r="77" spans="1:18" ht="18" customHeight="1" x14ac:dyDescent="0.35">
      <c r="C77" s="7"/>
      <c r="H77" s="179" t="s">
        <v>203</v>
      </c>
      <c r="I77" s="122">
        <f>'Data analysis'!P3</f>
        <v>-0.73684210526315785</v>
      </c>
      <c r="J77" s="122">
        <f>'Data analysis'!Q3</f>
        <v>-0.42553191489361702</v>
      </c>
      <c r="K77" s="123">
        <f t="shared" ref="K77:K78" si="1">J77-I77</f>
        <v>0.31131019036954083</v>
      </c>
      <c r="L77" s="115">
        <v>0.4</v>
      </c>
    </row>
    <row r="78" spans="1:18" ht="18" customHeight="1" x14ac:dyDescent="0.35">
      <c r="C78" s="7"/>
      <c r="H78" s="180" t="s">
        <v>204</v>
      </c>
      <c r="I78" s="124">
        <f>'Data analysis'!R3</f>
        <v>0.51578947368421058</v>
      </c>
      <c r="J78" s="124">
        <f>'Data analysis'!S3</f>
        <v>0.93684210526315792</v>
      </c>
      <c r="K78" s="125">
        <f t="shared" si="1"/>
        <v>0.42105263157894735</v>
      </c>
      <c r="L78" s="133">
        <v>0.5</v>
      </c>
    </row>
    <row r="79" spans="1:18" ht="18" customHeight="1" x14ac:dyDescent="0.35">
      <c r="D79" s="118"/>
      <c r="E79" s="9"/>
      <c r="F79" s="9"/>
      <c r="G79" s="9"/>
      <c r="L79" s="118"/>
    </row>
    <row r="80" spans="1:18" ht="18" customHeight="1" x14ac:dyDescent="0.35">
      <c r="B80" s="54"/>
      <c r="H80" s="119" t="s">
        <v>206</v>
      </c>
    </row>
    <row r="81" spans="1:19" ht="18" customHeight="1" x14ac:dyDescent="0.35">
      <c r="B81" s="7"/>
      <c r="C81" s="96"/>
      <c r="H81" s="119" t="s">
        <v>214</v>
      </c>
      <c r="J81" s="7"/>
      <c r="K81" s="96"/>
    </row>
    <row r="82" spans="1:19" ht="18" customHeight="1" x14ac:dyDescent="0.35">
      <c r="A82" s="50"/>
      <c r="B82" s="7"/>
      <c r="C82" s="96"/>
      <c r="J82" s="7"/>
      <c r="K82" s="96"/>
    </row>
    <row r="83" spans="1:19" ht="18" customHeight="1" x14ac:dyDescent="0.35">
      <c r="A83" s="50"/>
      <c r="B83" s="7"/>
      <c r="C83" s="96"/>
      <c r="H83" t="s">
        <v>508</v>
      </c>
      <c r="J83" s="208" t="s">
        <v>209</v>
      </c>
      <c r="K83" s="209"/>
    </row>
    <row r="84" spans="1:19" ht="18" customHeight="1" x14ac:dyDescent="0.35">
      <c r="B84" s="7"/>
      <c r="C84" s="96"/>
      <c r="H84" t="s">
        <v>210</v>
      </c>
      <c r="J84" s="99"/>
      <c r="K84" s="102"/>
      <c r="L84" s="102"/>
    </row>
    <row r="85" spans="1:19" ht="18" customHeight="1" x14ac:dyDescent="0.35">
      <c r="A85" s="38"/>
      <c r="B85" s="98"/>
      <c r="H85" s="195"/>
      <c r="I85" s="195"/>
      <c r="J85" s="195"/>
      <c r="K85" s="195"/>
    </row>
    <row r="86" spans="1:19" ht="18" customHeight="1" x14ac:dyDescent="0.35">
      <c r="A86" s="38"/>
      <c r="J86" s="108"/>
    </row>
    <row r="87" spans="1:19" ht="18" customHeight="1" x14ac:dyDescent="0.35">
      <c r="A87" s="38"/>
    </row>
    <row r="88" spans="1:19" ht="18" customHeight="1" x14ac:dyDescent="0.35"/>
    <row r="89" spans="1:19" ht="18" customHeight="1" x14ac:dyDescent="0.35">
      <c r="B89" s="214" t="s">
        <v>217</v>
      </c>
      <c r="C89" s="214"/>
      <c r="D89" s="214"/>
      <c r="E89" s="214"/>
      <c r="F89" s="214"/>
      <c r="G89" s="214"/>
      <c r="H89" s="214"/>
      <c r="I89" s="214"/>
      <c r="J89" s="214"/>
      <c r="K89" s="214"/>
      <c r="L89" s="214"/>
    </row>
    <row r="90" spans="1:19" ht="18" customHeight="1" x14ac:dyDescent="0.35">
      <c r="B90" s="214"/>
      <c r="C90" s="214"/>
      <c r="D90" s="214"/>
      <c r="E90" s="214"/>
      <c r="F90" s="214"/>
      <c r="G90" s="214"/>
      <c r="H90" s="214"/>
      <c r="I90" s="214"/>
      <c r="J90" s="214"/>
      <c r="K90" s="214"/>
      <c r="L90" s="214"/>
    </row>
    <row r="91" spans="1:19" x14ac:dyDescent="0.35">
      <c r="B91" s="214"/>
      <c r="C91" s="214"/>
      <c r="D91" s="214"/>
      <c r="E91" s="214"/>
      <c r="F91" s="214"/>
      <c r="G91" s="214"/>
      <c r="H91" s="214"/>
      <c r="I91" s="214"/>
      <c r="J91" s="214"/>
      <c r="K91" s="214"/>
      <c r="L91" s="214"/>
      <c r="N91" s="142" t="s">
        <v>238</v>
      </c>
      <c r="O91" s="142"/>
      <c r="P91" s="142"/>
      <c r="Q91" s="142"/>
      <c r="R91" s="142"/>
      <c r="S91" s="142"/>
    </row>
    <row r="92" spans="1:19" x14ac:dyDescent="0.35">
      <c r="B92" s="214"/>
      <c r="C92" s="214"/>
      <c r="D92" s="214"/>
      <c r="E92" s="214"/>
      <c r="F92" s="214"/>
      <c r="G92" s="214"/>
      <c r="H92" s="214"/>
      <c r="I92" s="214"/>
      <c r="J92" s="214"/>
      <c r="K92" s="214"/>
      <c r="L92" s="214"/>
    </row>
    <row r="93" spans="1:19" x14ac:dyDescent="0.35">
      <c r="C93" s="99"/>
      <c r="D93" s="99"/>
      <c r="E93" s="99"/>
      <c r="F93" s="99"/>
      <c r="G93" s="99"/>
      <c r="H93" s="99"/>
      <c r="I93" s="99"/>
      <c r="J93" s="99"/>
      <c r="K93" s="99"/>
      <c r="L93" s="99"/>
    </row>
    <row r="94" spans="1:19" x14ac:dyDescent="0.35">
      <c r="H94" s="116" t="s">
        <v>207</v>
      </c>
      <c r="I94" s="84"/>
      <c r="J94" s="84"/>
      <c r="K94" s="100"/>
      <c r="L94" s="100"/>
    </row>
    <row r="95" spans="1:19" x14ac:dyDescent="0.35">
      <c r="H95" s="87"/>
      <c r="I95" t="s">
        <v>192</v>
      </c>
      <c r="K95" t="s">
        <v>235</v>
      </c>
      <c r="L95" s="101"/>
    </row>
    <row r="96" spans="1:19" x14ac:dyDescent="0.35">
      <c r="H96" s="87"/>
      <c r="I96" s="97" t="s">
        <v>79</v>
      </c>
      <c r="J96" s="97" t="s">
        <v>82</v>
      </c>
      <c r="K96" s="97" t="s">
        <v>79</v>
      </c>
      <c r="L96" s="137" t="s">
        <v>82</v>
      </c>
    </row>
    <row r="97" spans="1:15" x14ac:dyDescent="0.35">
      <c r="A97" s="50"/>
      <c r="H97" s="184" t="s">
        <v>232</v>
      </c>
      <c r="I97" s="130">
        <f>'Data analysis'!AE3</f>
        <v>0.61052631578947369</v>
      </c>
      <c r="J97" s="130">
        <f>'Data analysis'!AF3</f>
        <v>0.50526315789473686</v>
      </c>
      <c r="K97" s="126">
        <f>'Data analysis'!AE4</f>
        <v>0.61</v>
      </c>
      <c r="L97" s="138">
        <f>'Data analysis'!AF4</f>
        <v>0.46</v>
      </c>
    </row>
    <row r="98" spans="1:15" x14ac:dyDescent="0.35">
      <c r="H98" s="184" t="s">
        <v>233</v>
      </c>
      <c r="I98" s="130">
        <f>'Data analysis'!AG3</f>
        <v>0.22105263157894736</v>
      </c>
      <c r="J98" s="130">
        <f>'Data analysis'!AH3</f>
        <v>0.23157894736842105</v>
      </c>
      <c r="K98" s="126">
        <f>'Data analysis'!AG4</f>
        <v>0.21</v>
      </c>
      <c r="L98" s="138">
        <f>'Data analysis'!AH4</f>
        <v>0.3</v>
      </c>
    </row>
    <row r="99" spans="1:15" x14ac:dyDescent="0.35">
      <c r="H99" s="184" t="s">
        <v>234</v>
      </c>
      <c r="I99" s="130">
        <f>'Data analysis'!AC3</f>
        <v>0.16842105263157894</v>
      </c>
      <c r="J99" s="130">
        <f>'Data analysis'!AD3</f>
        <v>0.26315789473684209</v>
      </c>
      <c r="K99" s="126">
        <f>'Data analysis'!AC4</f>
        <v>0.18</v>
      </c>
      <c r="L99" s="138">
        <f>'Data analysis'!AD4</f>
        <v>0.24</v>
      </c>
    </row>
    <row r="100" spans="1:15" ht="21" x14ac:dyDescent="0.5">
      <c r="H100" s="185" t="s">
        <v>255</v>
      </c>
      <c r="I100" s="219">
        <f>'Data analysis'!AA3</f>
        <v>0.29473684210526313</v>
      </c>
      <c r="J100" s="219"/>
      <c r="K100" s="220">
        <f>'Data analysis'!AA4</f>
        <v>0.33300000000000002</v>
      </c>
      <c r="L100" s="221"/>
    </row>
    <row r="101" spans="1:15" x14ac:dyDescent="0.35">
      <c r="H101" s="111" t="s">
        <v>236</v>
      </c>
    </row>
    <row r="103" spans="1:15" x14ac:dyDescent="0.35">
      <c r="H103" t="s">
        <v>237</v>
      </c>
      <c r="K103" s="208" t="s">
        <v>506</v>
      </c>
      <c r="L103" s="210"/>
    </row>
    <row r="104" spans="1:15" x14ac:dyDescent="0.35">
      <c r="H104" t="s">
        <v>210</v>
      </c>
    </row>
    <row r="105" spans="1:15" ht="16" customHeight="1" x14ac:dyDescent="0.35">
      <c r="A105" s="109"/>
      <c r="B105" s="9"/>
      <c r="C105" s="9"/>
      <c r="D105" s="9"/>
      <c r="E105" s="9"/>
      <c r="F105" s="16"/>
    </row>
    <row r="106" spans="1:15" x14ac:dyDescent="0.35">
      <c r="B106" s="9"/>
      <c r="C106" s="9"/>
      <c r="D106" s="9"/>
      <c r="E106" s="9"/>
      <c r="F106" s="16"/>
    </row>
    <row r="107" spans="1:15" x14ac:dyDescent="0.35">
      <c r="A107" s="222" t="s">
        <v>73</v>
      </c>
      <c r="B107" s="9"/>
      <c r="C107" s="51"/>
      <c r="D107" s="51"/>
      <c r="E107" s="9"/>
      <c r="H107" s="215" t="s">
        <v>218</v>
      </c>
      <c r="I107" s="215"/>
      <c r="J107" s="215"/>
      <c r="K107" s="215"/>
    </row>
    <row r="108" spans="1:15" x14ac:dyDescent="0.35">
      <c r="A108" s="222"/>
      <c r="H108" s="215"/>
      <c r="I108" s="216"/>
      <c r="J108" s="216"/>
      <c r="K108" s="216"/>
      <c r="N108" s="142" t="s">
        <v>316</v>
      </c>
      <c r="O108" s="142"/>
    </row>
    <row r="109" spans="1:15" x14ac:dyDescent="0.35">
      <c r="A109" s="222"/>
      <c r="B109" s="9"/>
      <c r="C109" s="9"/>
      <c r="D109" s="9"/>
      <c r="E109" s="9"/>
      <c r="F109" s="16"/>
      <c r="I109" s="104"/>
      <c r="J109" s="217" t="s">
        <v>192</v>
      </c>
      <c r="K109" s="218"/>
      <c r="L109" s="166"/>
      <c r="M109"/>
    </row>
    <row r="110" spans="1:15" ht="19.5" x14ac:dyDescent="0.45">
      <c r="B110" s="9"/>
      <c r="C110" s="9"/>
      <c r="D110" s="9"/>
      <c r="E110" s="9"/>
      <c r="F110" s="16"/>
      <c r="I110" s="85"/>
      <c r="J110" s="186" t="s">
        <v>310</v>
      </c>
      <c r="K110" s="164">
        <f>'Data analysis'!I9</f>
        <v>2.1842105263157894</v>
      </c>
      <c r="L110" s="167"/>
      <c r="M110"/>
    </row>
    <row r="111" spans="1:15" ht="19.5" x14ac:dyDescent="0.45">
      <c r="B111" s="9"/>
      <c r="C111" s="9"/>
      <c r="D111" s="9"/>
      <c r="E111" s="9"/>
      <c r="F111" s="16"/>
      <c r="I111" s="85"/>
      <c r="J111" s="186" t="s">
        <v>311</v>
      </c>
      <c r="K111" s="164">
        <f>'Data analysis'!J9</f>
        <v>1</v>
      </c>
      <c r="L111" s="167"/>
      <c r="M111"/>
    </row>
    <row r="112" spans="1:15" ht="19.5" x14ac:dyDescent="0.45">
      <c r="B112" s="9"/>
      <c r="C112" s="9"/>
      <c r="D112" s="9"/>
      <c r="E112" s="9"/>
      <c r="F112" s="16"/>
      <c r="I112" s="85"/>
      <c r="J112" s="186" t="s">
        <v>312</v>
      </c>
      <c r="K112" s="164">
        <f>'Data analysis'!K9</f>
        <v>1.8513513513513513</v>
      </c>
      <c r="L112" s="167"/>
      <c r="M112"/>
    </row>
    <row r="113" spans="1:15" x14ac:dyDescent="0.35">
      <c r="B113" s="9"/>
      <c r="C113" s="9"/>
      <c r="D113" s="9"/>
      <c r="E113" s="9"/>
      <c r="F113" s="16"/>
      <c r="H113" s="111"/>
      <c r="I113" s="88"/>
      <c r="J113" s="187" t="s">
        <v>313</v>
      </c>
      <c r="K113" s="165">
        <f>'Data analysis'!L9</f>
        <v>0.86301369863013699</v>
      </c>
      <c r="M113"/>
    </row>
    <row r="114" spans="1:15" x14ac:dyDescent="0.35">
      <c r="B114" s="9"/>
      <c r="C114" s="9"/>
      <c r="D114" s="9"/>
      <c r="E114" s="9"/>
      <c r="F114" s="16"/>
      <c r="J114" s="188" t="s">
        <v>314</v>
      </c>
    </row>
    <row r="115" spans="1:15" x14ac:dyDescent="0.35">
      <c r="B115" s="9"/>
      <c r="C115" s="9"/>
      <c r="D115" s="9"/>
      <c r="E115" s="9"/>
      <c r="F115" s="16"/>
      <c r="O115" s="28"/>
    </row>
    <row r="116" spans="1:15" x14ac:dyDescent="0.35">
      <c r="B116" s="9"/>
      <c r="C116" s="9"/>
      <c r="D116" s="9"/>
      <c r="E116" s="9"/>
      <c r="F116" s="16"/>
      <c r="H116" t="s">
        <v>219</v>
      </c>
      <c r="J116" s="199" t="s">
        <v>507</v>
      </c>
      <c r="K116" s="200"/>
    </row>
    <row r="117" spans="1:15" x14ac:dyDescent="0.35">
      <c r="B117" s="9"/>
      <c r="C117" s="9"/>
      <c r="D117" s="9"/>
      <c r="E117" s="9"/>
      <c r="F117" s="16"/>
      <c r="H117" t="s">
        <v>315</v>
      </c>
    </row>
    <row r="119" spans="1:15" x14ac:dyDescent="0.35">
      <c r="B119" s="9"/>
      <c r="C119" s="9"/>
      <c r="D119" s="9"/>
      <c r="E119" s="9"/>
      <c r="F119" s="16"/>
    </row>
    <row r="120" spans="1:15" x14ac:dyDescent="0.35">
      <c r="A120" s="226" t="s">
        <v>306</v>
      </c>
      <c r="B120" s="9" t="s">
        <v>307</v>
      </c>
      <c r="C120" s="9"/>
      <c r="D120" s="9"/>
      <c r="E120" s="9"/>
      <c r="F120" s="16"/>
    </row>
    <row r="121" spans="1:15" x14ac:dyDescent="0.35">
      <c r="A121" s="226"/>
      <c r="B121" s="9"/>
      <c r="C121" s="9"/>
      <c r="D121" s="9"/>
      <c r="E121" s="9"/>
      <c r="F121" s="16"/>
      <c r="N121" s="142" t="s">
        <v>309</v>
      </c>
    </row>
    <row r="122" spans="1:15" x14ac:dyDescent="0.35">
      <c r="A122" s="226"/>
      <c r="B122" s="9"/>
      <c r="C122" s="9"/>
      <c r="D122" s="9"/>
      <c r="E122" s="9"/>
      <c r="F122" s="16"/>
    </row>
    <row r="123" spans="1:15" x14ac:dyDescent="0.35">
      <c r="B123" s="9"/>
      <c r="C123" s="9"/>
      <c r="D123" s="9"/>
      <c r="E123" s="9"/>
      <c r="F123" s="16"/>
    </row>
    <row r="124" spans="1:15" x14ac:dyDescent="0.35">
      <c r="B124" s="9"/>
      <c r="C124" s="9"/>
      <c r="D124" s="9"/>
      <c r="E124" s="9"/>
      <c r="F124" s="16"/>
    </row>
    <row r="125" spans="1:15" x14ac:dyDescent="0.35">
      <c r="B125" s="9"/>
      <c r="C125" s="9"/>
      <c r="D125" s="9"/>
      <c r="E125" s="9"/>
      <c r="F125" s="16"/>
    </row>
    <row r="126" spans="1:15" x14ac:dyDescent="0.35">
      <c r="B126" s="9"/>
      <c r="C126" s="9"/>
      <c r="D126" s="9"/>
      <c r="E126" s="9"/>
      <c r="F126" s="16"/>
    </row>
    <row r="127" spans="1:15" x14ac:dyDescent="0.35">
      <c r="B127" s="9"/>
      <c r="C127" s="9"/>
      <c r="D127" s="9"/>
      <c r="E127" s="9"/>
      <c r="F127" s="16"/>
    </row>
    <row r="128" spans="1:15" x14ac:dyDescent="0.35">
      <c r="B128" s="9"/>
      <c r="C128" s="9"/>
      <c r="D128" s="9"/>
      <c r="E128" s="9"/>
      <c r="F128" s="16"/>
    </row>
    <row r="129" spans="2:19" x14ac:dyDescent="0.35">
      <c r="B129" s="9"/>
      <c r="C129" s="9"/>
      <c r="D129" s="9"/>
      <c r="E129" s="9"/>
      <c r="F129" s="16"/>
    </row>
    <row r="130" spans="2:19" x14ac:dyDescent="0.35">
      <c r="B130" s="9"/>
      <c r="C130" s="9"/>
      <c r="D130" s="9"/>
      <c r="E130" s="9"/>
      <c r="F130" s="16"/>
    </row>
    <row r="131" spans="2:19" x14ac:dyDescent="0.35">
      <c r="B131" s="9"/>
      <c r="C131" s="9"/>
      <c r="D131" s="9"/>
      <c r="E131" s="9"/>
      <c r="F131" s="16"/>
    </row>
    <row r="132" spans="2:19" x14ac:dyDescent="0.35">
      <c r="B132" s="9"/>
      <c r="C132" s="9"/>
      <c r="D132" s="9"/>
      <c r="E132" s="9"/>
      <c r="F132" s="16"/>
    </row>
    <row r="133" spans="2:19" x14ac:dyDescent="0.35">
      <c r="B133" s="9"/>
      <c r="C133" s="9"/>
      <c r="D133" s="9"/>
      <c r="E133" s="9"/>
      <c r="F133" s="16"/>
    </row>
    <row r="134" spans="2:19" x14ac:dyDescent="0.35">
      <c r="B134" s="9"/>
      <c r="C134" s="9"/>
      <c r="D134" s="9"/>
      <c r="E134" s="9"/>
      <c r="F134" s="16"/>
      <c r="I134" s="54" t="s">
        <v>59</v>
      </c>
      <c r="J134" s="54" t="s">
        <v>229</v>
      </c>
    </row>
    <row r="135" spans="2:19" x14ac:dyDescent="0.35">
      <c r="B135" s="9"/>
      <c r="C135" s="9"/>
      <c r="D135" t="s">
        <v>308</v>
      </c>
      <c r="H135" t="str">
        <f>'Data analysis'!N30</f>
        <v>First time</v>
      </c>
      <c r="I135">
        <f>'Data analysis'!O30</f>
        <v>94</v>
      </c>
      <c r="J135" s="73">
        <f>'Data analysis'!P30</f>
        <v>0.98947368421052628</v>
      </c>
    </row>
    <row r="136" spans="2:19" x14ac:dyDescent="0.35">
      <c r="B136" s="9"/>
      <c r="C136" s="9"/>
      <c r="D136" s="199" t="s">
        <v>385</v>
      </c>
      <c r="E136" s="196"/>
      <c r="F136" s="196"/>
      <c r="H136" t="str">
        <f>'Data analysis'!N31</f>
        <v>Not first time</v>
      </c>
      <c r="I136">
        <f>'Data analysis'!O31</f>
        <v>1</v>
      </c>
      <c r="J136" s="73">
        <f>'Data analysis'!P31</f>
        <v>1.0526315789473684E-2</v>
      </c>
    </row>
    <row r="137" spans="2:19" ht="16" thickBot="1" x14ac:dyDescent="0.4">
      <c r="B137" s="9"/>
      <c r="C137" s="51"/>
      <c r="D137" s="51"/>
      <c r="E137" s="9"/>
      <c r="H137" t="str">
        <f>'Data analysis'!N32</f>
        <v>Unsure</v>
      </c>
      <c r="I137">
        <f>'Data analysis'!O32</f>
        <v>0</v>
      </c>
      <c r="J137" s="73">
        <f>'Data analysis'!P32</f>
        <v>0</v>
      </c>
    </row>
    <row r="138" spans="2:19" ht="17.5" thickBot="1" x14ac:dyDescent="0.45">
      <c r="B138" s="189" t="s">
        <v>17</v>
      </c>
      <c r="C138" s="190"/>
      <c r="D138" s="190"/>
      <c r="E138" s="191"/>
      <c r="F138" s="16"/>
      <c r="H138" s="189" t="s">
        <v>108</v>
      </c>
      <c r="I138" s="190"/>
      <c r="J138" s="190"/>
      <c r="K138" s="191"/>
    </row>
    <row r="139" spans="2:19" x14ac:dyDescent="0.35">
      <c r="B139" s="112"/>
      <c r="C139" s="9"/>
      <c r="D139" s="9"/>
      <c r="E139" s="9"/>
      <c r="F139" s="16"/>
      <c r="G139" s="113"/>
      <c r="N139" s="142" t="s">
        <v>253</v>
      </c>
      <c r="O139" s="142"/>
    </row>
    <row r="140" spans="2:19" x14ac:dyDescent="0.35">
      <c r="B140" s="112"/>
      <c r="C140" s="9"/>
      <c r="D140" s="9"/>
      <c r="E140" s="9"/>
      <c r="F140" s="16"/>
      <c r="G140" s="113"/>
    </row>
    <row r="141" spans="2:19" x14ac:dyDescent="0.35">
      <c r="B141" s="112"/>
      <c r="C141" s="9"/>
      <c r="D141" s="9"/>
      <c r="E141" s="9"/>
      <c r="F141" s="16"/>
      <c r="G141" s="113"/>
      <c r="N141" t="s">
        <v>250</v>
      </c>
    </row>
    <row r="142" spans="2:19" x14ac:dyDescent="0.35">
      <c r="B142" s="112"/>
      <c r="G142" s="113"/>
      <c r="N142" t="s">
        <v>251</v>
      </c>
    </row>
    <row r="143" spans="2:19" ht="16" customHeight="1" x14ac:dyDescent="0.35">
      <c r="B143" s="112"/>
      <c r="G143" s="113"/>
      <c r="N143" s="215" t="s">
        <v>252</v>
      </c>
      <c r="O143" s="215"/>
      <c r="P143" s="215"/>
      <c r="Q143" s="215"/>
      <c r="R143" s="215"/>
      <c r="S143" s="215"/>
    </row>
    <row r="144" spans="2:19" x14ac:dyDescent="0.35">
      <c r="B144" s="112"/>
      <c r="G144" s="113"/>
      <c r="N144" s="215"/>
      <c r="O144" s="215"/>
      <c r="P144" s="215"/>
      <c r="Q144" s="215"/>
      <c r="R144" s="215"/>
      <c r="S144" s="215"/>
    </row>
    <row r="145" spans="2:14" x14ac:dyDescent="0.35">
      <c r="B145" s="112"/>
      <c r="G145" s="113"/>
      <c r="N145" s="54" t="s">
        <v>267</v>
      </c>
    </row>
    <row r="146" spans="2:14" ht="21" customHeight="1" x14ac:dyDescent="0.35">
      <c r="B146" s="112"/>
      <c r="G146" s="113"/>
    </row>
    <row r="147" spans="2:14" x14ac:dyDescent="0.35">
      <c r="B147" s="112"/>
      <c r="G147" s="113"/>
    </row>
    <row r="148" spans="2:14" x14ac:dyDescent="0.35">
      <c r="B148" s="112"/>
      <c r="G148" s="113"/>
    </row>
    <row r="149" spans="2:14" x14ac:dyDescent="0.35">
      <c r="B149" s="112"/>
      <c r="G149" s="113"/>
    </row>
    <row r="150" spans="2:14" x14ac:dyDescent="0.35">
      <c r="B150" s="112"/>
      <c r="G150" s="113"/>
    </row>
    <row r="151" spans="2:14" x14ac:dyDescent="0.35">
      <c r="B151" s="112"/>
      <c r="G151" s="113"/>
    </row>
    <row r="152" spans="2:14" x14ac:dyDescent="0.35">
      <c r="B152" s="112"/>
      <c r="G152" s="113"/>
    </row>
    <row r="153" spans="2:14" x14ac:dyDescent="0.35">
      <c r="B153" s="112"/>
      <c r="G153" s="113"/>
    </row>
    <row r="154" spans="2:14" x14ac:dyDescent="0.35">
      <c r="B154" s="112"/>
      <c r="G154" s="113"/>
    </row>
    <row r="155" spans="2:14" x14ac:dyDescent="0.35">
      <c r="B155" s="112"/>
      <c r="G155" s="113"/>
    </row>
    <row r="156" spans="2:14" x14ac:dyDescent="0.35">
      <c r="B156" s="112"/>
      <c r="G156" s="113"/>
    </row>
    <row r="157" spans="2:14" x14ac:dyDescent="0.35">
      <c r="B157" s="112"/>
      <c r="G157" s="113"/>
    </row>
    <row r="158" spans="2:14" x14ac:dyDescent="0.35">
      <c r="B158" s="112"/>
      <c r="G158" s="113"/>
    </row>
    <row r="159" spans="2:14" x14ac:dyDescent="0.35">
      <c r="B159" s="112"/>
      <c r="G159" s="113"/>
    </row>
    <row r="160" spans="2:14" x14ac:dyDescent="0.35">
      <c r="B160" s="112"/>
      <c r="G160" s="113"/>
    </row>
    <row r="161" spans="2:7" x14ac:dyDescent="0.35">
      <c r="B161" s="112"/>
      <c r="G161" s="113"/>
    </row>
    <row r="167" spans="2:7" ht="16" thickBot="1" x14ac:dyDescent="0.4"/>
    <row r="168" spans="2:7" ht="17.5" thickBot="1" x14ac:dyDescent="0.45">
      <c r="B168" s="189" t="s">
        <v>124</v>
      </c>
      <c r="C168" s="192"/>
      <c r="D168" s="192"/>
      <c r="E168" s="193"/>
    </row>
    <row r="179" spans="1:13" x14ac:dyDescent="0.35">
      <c r="M179"/>
    </row>
    <row r="180" spans="1:13" x14ac:dyDescent="0.35">
      <c r="M180"/>
    </row>
    <row r="181" spans="1:13" ht="16" thickBot="1" x14ac:dyDescent="0.4">
      <c r="M181"/>
    </row>
    <row r="182" spans="1:13" ht="16" thickBot="1" x14ac:dyDescent="0.4">
      <c r="A182" s="212" t="s">
        <v>194</v>
      </c>
      <c r="C182" s="52" t="s">
        <v>107</v>
      </c>
      <c r="D182" s="53"/>
      <c r="E182" s="53"/>
      <c r="F182" s="53"/>
      <c r="G182" s="53"/>
      <c r="H182" s="53"/>
      <c r="I182" s="53"/>
      <c r="J182" s="53"/>
      <c r="K182" s="205"/>
      <c r="M182"/>
    </row>
    <row r="183" spans="1:13" x14ac:dyDescent="0.35">
      <c r="A183" s="212"/>
      <c r="B183" t="s">
        <v>220</v>
      </c>
      <c r="C183" s="15" t="s">
        <v>93</v>
      </c>
      <c r="D183" t="s">
        <v>13</v>
      </c>
      <c r="K183" s="101"/>
      <c r="M183"/>
    </row>
    <row r="184" spans="1:13" x14ac:dyDescent="0.35">
      <c r="A184" s="212"/>
      <c r="B184" t="s">
        <v>220</v>
      </c>
      <c r="C184" s="49" t="s">
        <v>94</v>
      </c>
      <c r="D184" t="s">
        <v>14</v>
      </c>
      <c r="K184" s="101"/>
      <c r="M184"/>
    </row>
    <row r="185" spans="1:13" x14ac:dyDescent="0.35">
      <c r="B185" t="s">
        <v>220</v>
      </c>
      <c r="C185" s="49" t="s">
        <v>95</v>
      </c>
      <c r="D185" t="s">
        <v>15</v>
      </c>
      <c r="K185" s="101"/>
      <c r="M185"/>
    </row>
    <row r="186" spans="1:13" x14ac:dyDescent="0.35">
      <c r="B186" t="s">
        <v>220</v>
      </c>
      <c r="C186" s="49" t="s">
        <v>96</v>
      </c>
      <c r="D186" t="s">
        <v>16</v>
      </c>
      <c r="K186" s="101"/>
      <c r="M186"/>
    </row>
    <row r="187" spans="1:13" ht="16" customHeight="1" x14ac:dyDescent="0.35">
      <c r="B187" t="s">
        <v>174</v>
      </c>
      <c r="C187" s="49" t="s">
        <v>97</v>
      </c>
      <c r="D187" s="9" t="s">
        <v>23</v>
      </c>
      <c r="E187" s="9"/>
      <c r="F187" s="9"/>
      <c r="G187" s="9"/>
      <c r="H187" s="9"/>
      <c r="I187" s="9"/>
      <c r="J187" s="9"/>
      <c r="K187" s="206"/>
      <c r="L187" s="9"/>
      <c r="M187"/>
    </row>
    <row r="188" spans="1:13" x14ac:dyDescent="0.35">
      <c r="B188" t="s">
        <v>174</v>
      </c>
      <c r="C188" s="49" t="s">
        <v>98</v>
      </c>
      <c r="D188" t="s">
        <v>127</v>
      </c>
      <c r="K188" s="101"/>
      <c r="M188"/>
    </row>
    <row r="189" spans="1:13" ht="17" customHeight="1" thickBot="1" x14ac:dyDescent="0.4">
      <c r="B189" t="s">
        <v>174</v>
      </c>
      <c r="C189" s="48" t="s">
        <v>76</v>
      </c>
      <c r="D189" s="139" t="s">
        <v>128</v>
      </c>
      <c r="E189" s="139"/>
      <c r="F189" s="139"/>
      <c r="G189" s="139"/>
      <c r="H189" s="139"/>
      <c r="I189" s="139"/>
      <c r="J189" s="139"/>
      <c r="K189" s="207"/>
      <c r="L189" s="9"/>
      <c r="M189"/>
    </row>
    <row r="190" spans="1:13" ht="33" customHeight="1" thickBot="1" x14ac:dyDescent="0.4">
      <c r="M190"/>
    </row>
    <row r="191" spans="1:13" ht="16" thickBot="1" x14ac:dyDescent="0.4">
      <c r="C191" s="201" t="s">
        <v>513</v>
      </c>
      <c r="D191" s="202"/>
      <c r="E191" s="202"/>
      <c r="F191" s="202"/>
      <c r="G191" s="202"/>
      <c r="H191" s="203"/>
      <c r="L191" s="101"/>
      <c r="M191"/>
    </row>
    <row r="192" spans="1:13" x14ac:dyDescent="0.35">
      <c r="D192" t="s">
        <v>514</v>
      </c>
      <c r="L192" s="101"/>
      <c r="M192"/>
    </row>
    <row r="193" spans="2:13" x14ac:dyDescent="0.35">
      <c r="D193" t="s">
        <v>285</v>
      </c>
      <c r="L193" s="101"/>
      <c r="M193"/>
    </row>
    <row r="194" spans="2:13" x14ac:dyDescent="0.35">
      <c r="D194" t="s">
        <v>515</v>
      </c>
      <c r="L194" s="101"/>
    </row>
    <row r="195" spans="2:13" x14ac:dyDescent="0.35">
      <c r="B195" s="204"/>
      <c r="C195" s="204"/>
      <c r="D195" s="9" t="s">
        <v>516</v>
      </c>
      <c r="E195" s="204"/>
      <c r="L195" s="101"/>
    </row>
    <row r="196" spans="2:13" ht="33" customHeight="1" x14ac:dyDescent="0.35">
      <c r="L196" s="101"/>
    </row>
    <row r="197" spans="2:13" x14ac:dyDescent="0.35">
      <c r="B197" t="s">
        <v>517</v>
      </c>
      <c r="L197" s="101"/>
    </row>
    <row r="198" spans="2:13" x14ac:dyDescent="0.35">
      <c r="B198" t="s">
        <v>239</v>
      </c>
      <c r="L198" s="101"/>
    </row>
  </sheetData>
  <mergeCells count="16">
    <mergeCell ref="A3:A5"/>
    <mergeCell ref="A59:A60"/>
    <mergeCell ref="A20:A23"/>
    <mergeCell ref="A34:A36"/>
    <mergeCell ref="N143:S144"/>
    <mergeCell ref="A120:A122"/>
    <mergeCell ref="D7:G7"/>
    <mergeCell ref="C12:J17"/>
    <mergeCell ref="A182:A184"/>
    <mergeCell ref="A72:A73"/>
    <mergeCell ref="B89:L92"/>
    <mergeCell ref="H107:K108"/>
    <mergeCell ref="J109:K109"/>
    <mergeCell ref="I100:J100"/>
    <mergeCell ref="K100:L100"/>
    <mergeCell ref="A107:A109"/>
  </mergeCells>
  <conditionalFormatting sqref="D24">
    <cfRule type="cellIs" dxfId="0" priority="3" operator="lessThan">
      <formula>0.8</formula>
    </cfRule>
  </conditionalFormatting>
  <pageMargins left="0.7" right="0.7" top="0.75" bottom="0.75" header="0.3" footer="0.3"/>
  <pageSetup scale="62" fitToHeight="4" orientation="portrait" horizontalDpi="360" verticalDpi="360" r:id="rId1"/>
  <headerFooter>
    <oddHeader xml:space="preserve">&amp;C&amp;"Calibri (Body),Regular"&amp;15Get the Facts Out Workshop Survey &amp;RProvided by Sabina Schill, GFO Research Team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4A0CA-FE86-3841-AAE8-EA154E43A86A}">
  <dimension ref="A2:I29"/>
  <sheetViews>
    <sheetView workbookViewId="0"/>
  </sheetViews>
  <sheetFormatPr defaultColWidth="11.1640625" defaultRowHeight="15.5" x14ac:dyDescent="0.35"/>
  <sheetData>
    <row r="2" spans="1:3" x14ac:dyDescent="0.35">
      <c r="A2" t="s">
        <v>26</v>
      </c>
    </row>
    <row r="3" spans="1:3" x14ac:dyDescent="0.35">
      <c r="A3" t="s">
        <v>27</v>
      </c>
    </row>
    <row r="4" spans="1:3" x14ac:dyDescent="0.35">
      <c r="A4" s="54">
        <v>1</v>
      </c>
      <c r="B4" s="54" t="s">
        <v>258</v>
      </c>
    </row>
    <row r="5" spans="1:3" x14ac:dyDescent="0.35">
      <c r="A5" s="54">
        <v>2</v>
      </c>
      <c r="B5" s="54" t="s">
        <v>259</v>
      </c>
    </row>
    <row r="6" spans="1:3" x14ac:dyDescent="0.35">
      <c r="B6" t="s">
        <v>260</v>
      </c>
    </row>
    <row r="7" spans="1:3" x14ac:dyDescent="0.35">
      <c r="A7" s="54">
        <v>3</v>
      </c>
      <c r="B7" s="54" t="s">
        <v>140</v>
      </c>
    </row>
    <row r="8" spans="1:3" x14ac:dyDescent="0.35">
      <c r="B8" t="s">
        <v>141</v>
      </c>
    </row>
    <row r="9" spans="1:3" x14ac:dyDescent="0.35">
      <c r="B9" t="s">
        <v>275</v>
      </c>
    </row>
    <row r="10" spans="1:3" x14ac:dyDescent="0.35">
      <c r="C10" t="s">
        <v>276</v>
      </c>
    </row>
    <row r="11" spans="1:3" x14ac:dyDescent="0.35">
      <c r="A11" s="54">
        <v>4</v>
      </c>
      <c r="B11" s="54" t="s">
        <v>142</v>
      </c>
    </row>
    <row r="12" spans="1:3" x14ac:dyDescent="0.35">
      <c r="B12" t="s">
        <v>261</v>
      </c>
    </row>
    <row r="13" spans="1:3" x14ac:dyDescent="0.35">
      <c r="B13" t="s">
        <v>145</v>
      </c>
    </row>
    <row r="14" spans="1:3" x14ac:dyDescent="0.35">
      <c r="B14" t="s">
        <v>262</v>
      </c>
    </row>
    <row r="15" spans="1:3" x14ac:dyDescent="0.35">
      <c r="A15" s="54"/>
      <c r="B15" t="s">
        <v>263</v>
      </c>
    </row>
    <row r="16" spans="1:3" x14ac:dyDescent="0.35">
      <c r="A16" s="54">
        <v>5</v>
      </c>
      <c r="B16" s="54" t="s">
        <v>146</v>
      </c>
    </row>
    <row r="17" spans="1:9" x14ac:dyDescent="0.35">
      <c r="B17" t="s">
        <v>147</v>
      </c>
    </row>
    <row r="18" spans="1:9" x14ac:dyDescent="0.35">
      <c r="B18" t="s">
        <v>277</v>
      </c>
    </row>
    <row r="19" spans="1:9" x14ac:dyDescent="0.35">
      <c r="A19" s="54">
        <v>6</v>
      </c>
      <c r="B19" s="54" t="s">
        <v>148</v>
      </c>
    </row>
    <row r="20" spans="1:9" x14ac:dyDescent="0.35">
      <c r="B20" t="s">
        <v>264</v>
      </c>
    </row>
    <row r="21" spans="1:9" x14ac:dyDescent="0.35">
      <c r="B21" t="s">
        <v>265</v>
      </c>
    </row>
    <row r="22" spans="1:9" x14ac:dyDescent="0.35">
      <c r="B22" t="s">
        <v>105</v>
      </c>
    </row>
    <row r="23" spans="1:9" x14ac:dyDescent="0.35">
      <c r="B23" t="s">
        <v>266</v>
      </c>
    </row>
    <row r="27" spans="1:9" x14ac:dyDescent="0.35">
      <c r="B27" s="154" t="s">
        <v>272</v>
      </c>
      <c r="C27" s="154"/>
      <c r="D27" s="154"/>
      <c r="E27" s="154"/>
      <c r="F27" s="154"/>
      <c r="G27" s="154"/>
      <c r="H27" s="154"/>
      <c r="I27" s="154"/>
    </row>
    <row r="28" spans="1:9" x14ac:dyDescent="0.35">
      <c r="B28" s="154" t="s">
        <v>273</v>
      </c>
      <c r="C28" s="154"/>
      <c r="D28" s="154"/>
      <c r="E28" s="154"/>
      <c r="F28" s="154"/>
      <c r="G28" s="154"/>
      <c r="H28" s="154"/>
      <c r="I28" s="154"/>
    </row>
    <row r="29" spans="1:9" x14ac:dyDescent="0.35">
      <c r="B29" s="146" t="s">
        <v>274</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BFFD0-0937-3D4D-ADA3-B108E2E678BE}">
  <dimension ref="A1:AL100"/>
  <sheetViews>
    <sheetView topLeftCell="G85" zoomScale="80" zoomScaleNormal="80" workbookViewId="0">
      <selection activeCell="AL100" sqref="AL100"/>
    </sheetView>
  </sheetViews>
  <sheetFormatPr defaultColWidth="11.1640625" defaultRowHeight="15.5" x14ac:dyDescent="0.35"/>
  <cols>
    <col min="1" max="1" width="16.6640625" customWidth="1"/>
  </cols>
  <sheetData>
    <row r="1" spans="1:38" s="5" customFormat="1" x14ac:dyDescent="0.35">
      <c r="A1" s="5" t="s">
        <v>47</v>
      </c>
      <c r="M1" s="5" t="s">
        <v>45</v>
      </c>
      <c r="O1" s="5" t="s">
        <v>46</v>
      </c>
      <c r="Q1" s="5" t="s">
        <v>289</v>
      </c>
      <c r="R1" s="5" t="s">
        <v>28</v>
      </c>
      <c r="S1" s="5" t="s">
        <v>29</v>
      </c>
      <c r="T1" s="5" t="s">
        <v>30</v>
      </c>
      <c r="U1" s="5" t="s">
        <v>31</v>
      </c>
      <c r="V1" s="5" t="s">
        <v>32</v>
      </c>
      <c r="W1" s="5" t="s">
        <v>33</v>
      </c>
      <c r="X1" s="5" t="s">
        <v>129</v>
      </c>
      <c r="Y1" s="5" t="s">
        <v>34</v>
      </c>
      <c r="Z1" s="5" t="s">
        <v>35</v>
      </c>
      <c r="AA1" s="5" t="s">
        <v>36</v>
      </c>
      <c r="AB1" s="5" t="s">
        <v>37</v>
      </c>
      <c r="AC1" s="5" t="s">
        <v>38</v>
      </c>
      <c r="AD1" s="5" t="s">
        <v>39</v>
      </c>
      <c r="AE1" s="5" t="s">
        <v>130</v>
      </c>
      <c r="AF1" s="5" t="s">
        <v>40</v>
      </c>
      <c r="AG1" s="5" t="s">
        <v>41</v>
      </c>
      <c r="AH1" s="5" t="s">
        <v>42</v>
      </c>
      <c r="AI1" s="5" t="s">
        <v>43</v>
      </c>
      <c r="AJ1" s="5" t="s">
        <v>44</v>
      </c>
      <c r="AK1" s="5" t="s">
        <v>291</v>
      </c>
      <c r="AL1" s="5" t="s">
        <v>292</v>
      </c>
    </row>
    <row r="2" spans="1:38" s="5" customFormat="1" x14ac:dyDescent="0.35">
      <c r="A2" s="5" t="s">
        <v>49</v>
      </c>
      <c r="J2" s="5" t="s">
        <v>48</v>
      </c>
      <c r="M2" s="5" t="s">
        <v>50</v>
      </c>
      <c r="O2" s="5" t="s">
        <v>51</v>
      </c>
      <c r="Q2" s="5" t="s">
        <v>288</v>
      </c>
      <c r="R2" s="6">
        <v>2</v>
      </c>
      <c r="S2" s="6">
        <v>3</v>
      </c>
      <c r="T2" s="6">
        <v>2</v>
      </c>
      <c r="U2" s="6">
        <v>3</v>
      </c>
      <c r="V2" s="5" t="s">
        <v>77</v>
      </c>
      <c r="W2" s="5" t="s">
        <v>78</v>
      </c>
      <c r="Y2" s="6">
        <v>2</v>
      </c>
      <c r="Z2" s="6">
        <v>3</v>
      </c>
      <c r="AA2" s="6">
        <v>2</v>
      </c>
      <c r="AB2" s="6">
        <v>3</v>
      </c>
      <c r="AC2" s="5" t="s">
        <v>52</v>
      </c>
      <c r="AD2" s="5" t="s">
        <v>52</v>
      </c>
      <c r="AF2" s="5" t="s">
        <v>21</v>
      </c>
      <c r="AG2" s="5" t="s">
        <v>21</v>
      </c>
      <c r="AH2" s="5" t="s">
        <v>290</v>
      </c>
      <c r="AL2" s="5" t="s">
        <v>293</v>
      </c>
    </row>
    <row r="3" spans="1:38" s="4" customFormat="1" ht="61" customHeight="1" x14ac:dyDescent="0.35">
      <c r="A3" s="4" t="s">
        <v>0</v>
      </c>
      <c r="B3" s="4" t="s">
        <v>1</v>
      </c>
      <c r="C3" s="4" t="s">
        <v>2</v>
      </c>
      <c r="D3" s="4" t="s">
        <v>3</v>
      </c>
      <c r="E3" s="4" t="s">
        <v>4</v>
      </c>
      <c r="F3" s="4" t="s">
        <v>5</v>
      </c>
      <c r="G3" s="4" t="s">
        <v>6</v>
      </c>
      <c r="H3" s="4" t="s">
        <v>7</v>
      </c>
      <c r="I3" s="4" t="s">
        <v>8</v>
      </c>
      <c r="J3" s="4" t="s">
        <v>9</v>
      </c>
      <c r="K3" s="4" t="s">
        <v>131</v>
      </c>
      <c r="L3" s="4" t="s">
        <v>133</v>
      </c>
      <c r="M3" s="4" t="s">
        <v>281</v>
      </c>
      <c r="O3" s="4" t="s">
        <v>12</v>
      </c>
      <c r="P3" s="4" t="s">
        <v>144</v>
      </c>
      <c r="Q3" s="4" t="s">
        <v>282</v>
      </c>
      <c r="R3" s="4" t="s">
        <v>13</v>
      </c>
      <c r="S3" s="4" t="s">
        <v>14</v>
      </c>
      <c r="T3" s="4" t="s">
        <v>15</v>
      </c>
      <c r="U3" s="4" t="s">
        <v>16</v>
      </c>
      <c r="V3" s="65" t="s">
        <v>23</v>
      </c>
      <c r="W3" s="65" t="s">
        <v>127</v>
      </c>
      <c r="X3" s="65" t="s">
        <v>128</v>
      </c>
      <c r="Y3" s="4" t="s">
        <v>13</v>
      </c>
      <c r="Z3" s="4" t="s">
        <v>14</v>
      </c>
      <c r="AA3" s="4" t="s">
        <v>15</v>
      </c>
      <c r="AB3" s="4" t="s">
        <v>16</v>
      </c>
      <c r="AC3" s="65" t="s">
        <v>23</v>
      </c>
      <c r="AD3" s="65" t="s">
        <v>127</v>
      </c>
      <c r="AE3" s="65" t="s">
        <v>128</v>
      </c>
      <c r="AF3" s="4" t="s">
        <v>17</v>
      </c>
      <c r="AG3" s="4" t="s">
        <v>18</v>
      </c>
      <c r="AH3" s="4" t="s">
        <v>283</v>
      </c>
      <c r="AI3" s="4" t="s">
        <v>283</v>
      </c>
      <c r="AJ3" s="4" t="s">
        <v>283</v>
      </c>
      <c r="AK3" s="4" t="s">
        <v>283</v>
      </c>
      <c r="AL3" s="157" t="s">
        <v>19</v>
      </c>
    </row>
    <row r="4" spans="1:38" s="1" customFormat="1" ht="14" x14ac:dyDescent="0.3">
      <c r="A4" s="1" t="s">
        <v>0</v>
      </c>
      <c r="B4" s="1" t="s">
        <v>1</v>
      </c>
      <c r="C4" s="1" t="s">
        <v>2</v>
      </c>
      <c r="D4" s="1" t="s">
        <v>3</v>
      </c>
      <c r="E4" s="1" t="s">
        <v>4</v>
      </c>
      <c r="F4" s="1" t="s">
        <v>5</v>
      </c>
      <c r="G4" s="1" t="s">
        <v>6</v>
      </c>
      <c r="H4" s="1" t="s">
        <v>7</v>
      </c>
      <c r="I4" s="1" t="s">
        <v>8</v>
      </c>
      <c r="J4" s="1" t="s">
        <v>9</v>
      </c>
      <c r="K4" s="1" t="s">
        <v>131</v>
      </c>
      <c r="L4" s="1" t="s">
        <v>10</v>
      </c>
      <c r="M4" s="1" t="s">
        <v>11</v>
      </c>
      <c r="O4" s="1" t="s">
        <v>12</v>
      </c>
      <c r="Q4" s="1" t="s">
        <v>282</v>
      </c>
      <c r="R4" s="1" t="s">
        <v>13</v>
      </c>
      <c r="S4" s="1" t="s">
        <v>14</v>
      </c>
      <c r="T4" s="1" t="s">
        <v>15</v>
      </c>
      <c r="U4" s="1" t="s">
        <v>16</v>
      </c>
      <c r="V4" s="1" t="s">
        <v>125</v>
      </c>
      <c r="Y4" s="1" t="s">
        <v>13</v>
      </c>
      <c r="Z4" s="1" t="s">
        <v>14</v>
      </c>
      <c r="AA4" s="1" t="s">
        <v>15</v>
      </c>
      <c r="AB4" s="1" t="s">
        <v>16</v>
      </c>
      <c r="AC4" s="1" t="s">
        <v>125</v>
      </c>
      <c r="AF4" s="1" t="s">
        <v>17</v>
      </c>
      <c r="AG4" s="1" t="s">
        <v>18</v>
      </c>
      <c r="AH4" s="1" t="s">
        <v>283</v>
      </c>
      <c r="AL4" s="1" t="s">
        <v>126</v>
      </c>
    </row>
    <row r="5" spans="1:38" s="1" customFormat="1" ht="14" x14ac:dyDescent="0.3">
      <c r="F5" s="155" t="s">
        <v>280</v>
      </c>
      <c r="J5" s="1" t="s">
        <v>20</v>
      </c>
      <c r="K5" s="1" t="s">
        <v>21</v>
      </c>
      <c r="L5" s="1" t="s">
        <v>21</v>
      </c>
      <c r="M5" s="1" t="s">
        <v>20</v>
      </c>
      <c r="N5" s="1" t="s">
        <v>22</v>
      </c>
      <c r="O5" s="1" t="s">
        <v>20</v>
      </c>
      <c r="P5" s="1" t="s">
        <v>143</v>
      </c>
      <c r="Q5" s="1" t="s">
        <v>20</v>
      </c>
      <c r="R5" s="1" t="s">
        <v>20</v>
      </c>
      <c r="S5" s="1" t="s">
        <v>20</v>
      </c>
      <c r="T5" s="1" t="s">
        <v>20</v>
      </c>
      <c r="U5" s="1" t="s">
        <v>20</v>
      </c>
      <c r="V5" s="1" t="s">
        <v>23</v>
      </c>
      <c r="W5" s="1" t="s">
        <v>127</v>
      </c>
      <c r="X5" s="1" t="s">
        <v>128</v>
      </c>
      <c r="Y5" s="1" t="s">
        <v>20</v>
      </c>
      <c r="Z5" s="1" t="s">
        <v>20</v>
      </c>
      <c r="AA5" s="1" t="s">
        <v>20</v>
      </c>
      <c r="AB5" s="1" t="s">
        <v>20</v>
      </c>
      <c r="AC5" s="1" t="s">
        <v>23</v>
      </c>
      <c r="AD5" s="1" t="s">
        <v>127</v>
      </c>
      <c r="AE5" s="1" t="s">
        <v>128</v>
      </c>
      <c r="AF5" s="1" t="s">
        <v>21</v>
      </c>
      <c r="AG5" s="1" t="s">
        <v>21</v>
      </c>
      <c r="AH5" s="1" t="s">
        <v>284</v>
      </c>
      <c r="AI5" s="1" t="s">
        <v>285</v>
      </c>
      <c r="AJ5" s="1" t="s">
        <v>286</v>
      </c>
      <c r="AK5" s="1" t="s">
        <v>287</v>
      </c>
      <c r="AL5" s="1" t="s">
        <v>21</v>
      </c>
    </row>
    <row r="6" spans="1:38" x14ac:dyDescent="0.35">
      <c r="A6">
        <v>114364104078</v>
      </c>
      <c r="B6">
        <v>423875902</v>
      </c>
      <c r="C6" s="2">
        <v>45117.795995370368</v>
      </c>
      <c r="D6" s="2">
        <v>45117.80195601852</v>
      </c>
      <c r="E6" t="s">
        <v>328</v>
      </c>
      <c r="F6" s="194">
        <f t="shared" ref="F6:F69" si="0">D6-C6</f>
        <v>5.9606481518130749E-3</v>
      </c>
      <c r="J6">
        <v>1</v>
      </c>
      <c r="K6" s="211"/>
      <c r="M6">
        <v>1</v>
      </c>
      <c r="O6">
        <v>2</v>
      </c>
      <c r="Q6">
        <v>1</v>
      </c>
      <c r="R6">
        <v>2</v>
      </c>
      <c r="S6">
        <v>3</v>
      </c>
      <c r="T6">
        <v>2</v>
      </c>
      <c r="U6">
        <v>3</v>
      </c>
      <c r="V6">
        <v>-2</v>
      </c>
      <c r="W6">
        <v>-2</v>
      </c>
      <c r="X6">
        <v>-2</v>
      </c>
      <c r="Y6">
        <v>2</v>
      </c>
      <c r="Z6">
        <v>3</v>
      </c>
      <c r="AA6">
        <v>2</v>
      </c>
      <c r="AB6">
        <v>2</v>
      </c>
      <c r="AC6">
        <v>-2</v>
      </c>
      <c r="AD6">
        <v>-2</v>
      </c>
      <c r="AE6">
        <v>-2</v>
      </c>
    </row>
    <row r="7" spans="1:38" x14ac:dyDescent="0.35">
      <c r="A7">
        <v>114364093218</v>
      </c>
      <c r="B7">
        <v>423875902</v>
      </c>
      <c r="C7" s="2">
        <v>45117.785821759258</v>
      </c>
      <c r="D7" s="2">
        <v>45117.800104166665</v>
      </c>
      <c r="E7" t="s">
        <v>329</v>
      </c>
      <c r="F7" s="194">
        <f t="shared" si="0"/>
        <v>1.4282407406426501E-2</v>
      </c>
      <c r="J7">
        <v>1</v>
      </c>
      <c r="M7">
        <v>1</v>
      </c>
      <c r="O7">
        <v>2</v>
      </c>
      <c r="Q7">
        <v>1</v>
      </c>
      <c r="R7">
        <v>3</v>
      </c>
      <c r="S7">
        <v>4</v>
      </c>
      <c r="T7">
        <v>3</v>
      </c>
      <c r="U7">
        <v>2</v>
      </c>
      <c r="V7">
        <v>1</v>
      </c>
      <c r="W7">
        <v>1</v>
      </c>
      <c r="X7">
        <v>1</v>
      </c>
      <c r="Y7">
        <v>2</v>
      </c>
      <c r="Z7">
        <v>3</v>
      </c>
      <c r="AA7">
        <v>2</v>
      </c>
      <c r="AB7">
        <v>3</v>
      </c>
      <c r="AC7">
        <v>0</v>
      </c>
      <c r="AD7">
        <v>1</v>
      </c>
      <c r="AE7">
        <v>1</v>
      </c>
      <c r="AH7">
        <v>2</v>
      </c>
      <c r="AI7">
        <v>1</v>
      </c>
      <c r="AJ7">
        <v>2</v>
      </c>
      <c r="AK7">
        <v>2</v>
      </c>
    </row>
    <row r="8" spans="1:38" x14ac:dyDescent="0.35">
      <c r="A8">
        <v>114364093243</v>
      </c>
      <c r="B8">
        <v>423875902</v>
      </c>
      <c r="C8" s="2">
        <v>45117.785844907405</v>
      </c>
      <c r="D8" s="2">
        <v>45117.801481481481</v>
      </c>
      <c r="E8" t="s">
        <v>330</v>
      </c>
      <c r="F8" s="194">
        <f t="shared" si="0"/>
        <v>1.5636574076779652E-2</v>
      </c>
      <c r="J8">
        <v>1</v>
      </c>
      <c r="M8">
        <v>2</v>
      </c>
      <c r="O8">
        <v>2</v>
      </c>
      <c r="Q8">
        <v>1</v>
      </c>
      <c r="R8">
        <v>2</v>
      </c>
      <c r="S8">
        <v>4</v>
      </c>
      <c r="T8">
        <v>2</v>
      </c>
      <c r="U8">
        <v>3</v>
      </c>
      <c r="V8">
        <v>-1</v>
      </c>
      <c r="W8">
        <v>-1</v>
      </c>
      <c r="X8">
        <v>1</v>
      </c>
      <c r="Y8">
        <v>2</v>
      </c>
      <c r="Z8">
        <v>3</v>
      </c>
      <c r="AA8">
        <v>2</v>
      </c>
      <c r="AB8">
        <v>3</v>
      </c>
      <c r="AC8">
        <v>-2</v>
      </c>
      <c r="AD8">
        <v>-1</v>
      </c>
      <c r="AE8">
        <v>2</v>
      </c>
      <c r="AF8" t="s">
        <v>331</v>
      </c>
      <c r="AH8">
        <v>3</v>
      </c>
      <c r="AI8">
        <v>2</v>
      </c>
      <c r="AJ8">
        <v>3</v>
      </c>
      <c r="AK8">
        <v>1</v>
      </c>
    </row>
    <row r="9" spans="1:38" x14ac:dyDescent="0.35">
      <c r="A9">
        <v>114364093356</v>
      </c>
      <c r="B9">
        <v>423875902</v>
      </c>
      <c r="C9" s="2">
        <v>45117.786053240743</v>
      </c>
      <c r="D9" s="2">
        <v>45117.801805555559</v>
      </c>
      <c r="E9" t="s">
        <v>332</v>
      </c>
      <c r="F9" s="194">
        <f t="shared" si="0"/>
        <v>1.5752314815472346E-2</v>
      </c>
      <c r="J9">
        <v>1</v>
      </c>
      <c r="M9">
        <v>2</v>
      </c>
      <c r="O9">
        <v>1</v>
      </c>
      <c r="Q9">
        <v>1</v>
      </c>
      <c r="R9">
        <v>2</v>
      </c>
      <c r="S9">
        <v>3</v>
      </c>
      <c r="T9">
        <v>3</v>
      </c>
      <c r="U9">
        <v>3</v>
      </c>
      <c r="V9">
        <v>-2</v>
      </c>
      <c r="W9">
        <v>1</v>
      </c>
      <c r="X9">
        <v>2</v>
      </c>
      <c r="Y9">
        <v>2</v>
      </c>
      <c r="Z9">
        <v>3</v>
      </c>
      <c r="AA9">
        <v>3</v>
      </c>
      <c r="AB9">
        <v>3</v>
      </c>
      <c r="AC9">
        <v>2</v>
      </c>
      <c r="AD9">
        <v>2</v>
      </c>
      <c r="AE9">
        <v>2</v>
      </c>
    </row>
    <row r="10" spans="1:38" x14ac:dyDescent="0.35">
      <c r="A10">
        <v>114364092768</v>
      </c>
      <c r="B10">
        <v>423875902</v>
      </c>
      <c r="C10" s="2">
        <v>45117.785069444442</v>
      </c>
      <c r="D10" s="2">
        <v>45117.801122685189</v>
      </c>
      <c r="E10" t="s">
        <v>333</v>
      </c>
      <c r="F10" s="194">
        <f t="shared" si="0"/>
        <v>1.6053240746259689E-2</v>
      </c>
      <c r="J10">
        <v>1</v>
      </c>
      <c r="M10">
        <v>1</v>
      </c>
      <c r="O10">
        <v>2</v>
      </c>
      <c r="Q10">
        <v>1</v>
      </c>
      <c r="R10">
        <v>2</v>
      </c>
      <c r="S10">
        <v>3</v>
      </c>
      <c r="T10">
        <v>4</v>
      </c>
      <c r="U10">
        <v>2</v>
      </c>
      <c r="V10">
        <v>1</v>
      </c>
      <c r="W10">
        <v>2</v>
      </c>
      <c r="X10">
        <v>2</v>
      </c>
      <c r="Y10">
        <v>2</v>
      </c>
      <c r="Z10">
        <v>3</v>
      </c>
      <c r="AA10">
        <v>2</v>
      </c>
      <c r="AB10">
        <v>3</v>
      </c>
      <c r="AC10">
        <v>1</v>
      </c>
      <c r="AD10">
        <v>2</v>
      </c>
      <c r="AE10">
        <v>2</v>
      </c>
      <c r="AF10" t="s">
        <v>334</v>
      </c>
      <c r="AH10">
        <v>3</v>
      </c>
      <c r="AI10">
        <v>1</v>
      </c>
      <c r="AJ10">
        <v>3</v>
      </c>
      <c r="AK10">
        <v>1</v>
      </c>
    </row>
    <row r="11" spans="1:38" x14ac:dyDescent="0.35">
      <c r="A11">
        <v>114364092326</v>
      </c>
      <c r="B11">
        <v>423875902</v>
      </c>
      <c r="C11" s="2">
        <v>45117.784618055557</v>
      </c>
      <c r="D11" s="2">
        <v>45117.80091435185</v>
      </c>
      <c r="E11" t="s">
        <v>335</v>
      </c>
      <c r="F11" s="194">
        <f t="shared" si="0"/>
        <v>1.6296296293148771E-2</v>
      </c>
      <c r="J11">
        <v>1</v>
      </c>
      <c r="M11">
        <v>0</v>
      </c>
      <c r="N11" t="s">
        <v>336</v>
      </c>
      <c r="O11">
        <v>2</v>
      </c>
      <c r="Q11">
        <v>1</v>
      </c>
      <c r="R11">
        <v>4</v>
      </c>
      <c r="S11">
        <v>3</v>
      </c>
      <c r="T11">
        <v>4</v>
      </c>
      <c r="U11">
        <v>2</v>
      </c>
      <c r="V11">
        <v>2</v>
      </c>
      <c r="W11">
        <v>0</v>
      </c>
      <c r="X11">
        <v>0</v>
      </c>
      <c r="Y11">
        <v>2</v>
      </c>
      <c r="Z11">
        <v>3</v>
      </c>
      <c r="AA11">
        <v>2</v>
      </c>
      <c r="AB11">
        <v>3</v>
      </c>
      <c r="AC11">
        <v>-2</v>
      </c>
      <c r="AD11">
        <v>1</v>
      </c>
      <c r="AE11">
        <v>2</v>
      </c>
    </row>
    <row r="12" spans="1:38" x14ac:dyDescent="0.35">
      <c r="A12">
        <v>114364092284</v>
      </c>
      <c r="B12">
        <v>423875902</v>
      </c>
      <c r="C12" s="2">
        <v>45117.784618055557</v>
      </c>
      <c r="D12" s="2">
        <v>45117.800983796296</v>
      </c>
      <c r="E12" t="s">
        <v>337</v>
      </c>
      <c r="F12" s="194">
        <f t="shared" si="0"/>
        <v>1.636574073927477E-2</v>
      </c>
      <c r="J12">
        <v>1</v>
      </c>
      <c r="M12">
        <v>1</v>
      </c>
      <c r="O12">
        <v>2</v>
      </c>
      <c r="Q12">
        <v>1</v>
      </c>
      <c r="R12">
        <v>4</v>
      </c>
      <c r="S12">
        <v>2</v>
      </c>
      <c r="T12">
        <v>1</v>
      </c>
      <c r="U12">
        <v>1</v>
      </c>
      <c r="V12">
        <v>2</v>
      </c>
      <c r="W12">
        <v>-2</v>
      </c>
      <c r="X12">
        <v>-2</v>
      </c>
      <c r="Y12">
        <v>4</v>
      </c>
      <c r="Z12">
        <v>2</v>
      </c>
      <c r="AA12">
        <v>1</v>
      </c>
      <c r="AB12">
        <v>1</v>
      </c>
      <c r="AC12">
        <v>2</v>
      </c>
      <c r="AD12">
        <v>-2</v>
      </c>
      <c r="AE12">
        <v>-2</v>
      </c>
    </row>
    <row r="13" spans="1:38" x14ac:dyDescent="0.35">
      <c r="A13">
        <v>114364092417</v>
      </c>
      <c r="B13">
        <v>423875902</v>
      </c>
      <c r="C13" s="2">
        <v>45117.784780092596</v>
      </c>
      <c r="D13" s="2">
        <v>45117.801203703704</v>
      </c>
      <c r="E13" t="s">
        <v>338</v>
      </c>
      <c r="F13" s="194">
        <f t="shared" si="0"/>
        <v>1.6423611108621117E-2</v>
      </c>
      <c r="J13">
        <v>1</v>
      </c>
      <c r="M13">
        <v>2</v>
      </c>
      <c r="O13">
        <v>2</v>
      </c>
      <c r="Q13">
        <v>1</v>
      </c>
      <c r="R13">
        <v>3</v>
      </c>
      <c r="S13">
        <v>4</v>
      </c>
      <c r="T13">
        <v>5</v>
      </c>
      <c r="U13">
        <v>2</v>
      </c>
      <c r="V13">
        <v>-1</v>
      </c>
      <c r="W13">
        <v>-1</v>
      </c>
      <c r="X13">
        <v>-1</v>
      </c>
      <c r="Y13">
        <v>2</v>
      </c>
      <c r="Z13">
        <v>3</v>
      </c>
      <c r="AA13">
        <v>2</v>
      </c>
      <c r="AB13">
        <v>3</v>
      </c>
      <c r="AC13">
        <v>2</v>
      </c>
      <c r="AD13">
        <v>-1</v>
      </c>
      <c r="AE13">
        <v>2</v>
      </c>
      <c r="AH13">
        <v>3</v>
      </c>
      <c r="AI13">
        <v>1</v>
      </c>
      <c r="AJ13">
        <v>2</v>
      </c>
      <c r="AK13">
        <v>2</v>
      </c>
    </row>
    <row r="14" spans="1:38" x14ac:dyDescent="0.35">
      <c r="A14">
        <v>114364092270</v>
      </c>
      <c r="B14">
        <v>423875902</v>
      </c>
      <c r="C14" s="2">
        <v>45117.784594907411</v>
      </c>
      <c r="D14" s="2">
        <v>45117.801030092596</v>
      </c>
      <c r="E14" t="s">
        <v>339</v>
      </c>
      <c r="F14" s="194">
        <f t="shared" si="0"/>
        <v>1.6435185185400769E-2</v>
      </c>
      <c r="J14">
        <v>1</v>
      </c>
      <c r="M14">
        <v>2</v>
      </c>
      <c r="O14">
        <v>2</v>
      </c>
      <c r="Q14">
        <v>1</v>
      </c>
      <c r="R14">
        <v>2</v>
      </c>
      <c r="S14">
        <v>3</v>
      </c>
      <c r="T14">
        <v>3</v>
      </c>
      <c r="U14">
        <v>3</v>
      </c>
      <c r="V14">
        <v>-1</v>
      </c>
      <c r="W14">
        <v>1</v>
      </c>
      <c r="X14">
        <v>2</v>
      </c>
      <c r="Y14">
        <v>2</v>
      </c>
      <c r="Z14">
        <v>3</v>
      </c>
      <c r="AA14">
        <v>2</v>
      </c>
      <c r="AB14">
        <v>3</v>
      </c>
      <c r="AC14">
        <v>-2</v>
      </c>
      <c r="AD14">
        <v>1</v>
      </c>
      <c r="AE14">
        <v>1</v>
      </c>
      <c r="AH14">
        <v>2</v>
      </c>
      <c r="AI14">
        <v>0</v>
      </c>
      <c r="AJ14">
        <v>1</v>
      </c>
      <c r="AK14">
        <v>1</v>
      </c>
    </row>
    <row r="15" spans="1:38" x14ac:dyDescent="0.35">
      <c r="A15">
        <v>114364092361</v>
      </c>
      <c r="B15">
        <v>423875902</v>
      </c>
      <c r="C15" s="2">
        <v>45117.784675925926</v>
      </c>
      <c r="D15" s="2">
        <v>45117.801157407404</v>
      </c>
      <c r="E15" t="s">
        <v>340</v>
      </c>
      <c r="F15" s="194">
        <f t="shared" si="0"/>
        <v>1.6481481477967463E-2</v>
      </c>
      <c r="J15">
        <v>1</v>
      </c>
      <c r="M15">
        <v>2</v>
      </c>
      <c r="O15">
        <v>2</v>
      </c>
      <c r="Q15">
        <v>1</v>
      </c>
      <c r="R15">
        <v>3</v>
      </c>
      <c r="S15">
        <v>2</v>
      </c>
      <c r="T15">
        <v>1</v>
      </c>
      <c r="U15">
        <v>3</v>
      </c>
      <c r="V15">
        <v>1</v>
      </c>
      <c r="W15">
        <v>-1</v>
      </c>
      <c r="X15">
        <v>1</v>
      </c>
      <c r="Y15">
        <v>2</v>
      </c>
      <c r="Z15">
        <v>3</v>
      </c>
      <c r="AA15">
        <v>2</v>
      </c>
      <c r="AB15">
        <v>3</v>
      </c>
      <c r="AC15">
        <v>-1</v>
      </c>
      <c r="AD15">
        <v>-1</v>
      </c>
      <c r="AE15">
        <v>2</v>
      </c>
      <c r="AH15">
        <v>2</v>
      </c>
      <c r="AI15">
        <v>1</v>
      </c>
      <c r="AJ15">
        <v>1</v>
      </c>
      <c r="AK15">
        <v>0</v>
      </c>
    </row>
    <row r="16" spans="1:38" x14ac:dyDescent="0.35">
      <c r="A16">
        <v>114364092267</v>
      </c>
      <c r="B16">
        <v>423875902</v>
      </c>
      <c r="C16" s="2">
        <v>45117.784594907411</v>
      </c>
      <c r="D16" s="2">
        <v>45117.801076388889</v>
      </c>
      <c r="E16" t="s">
        <v>341</v>
      </c>
      <c r="F16" s="194">
        <f t="shared" si="0"/>
        <v>1.6481481477967463E-2</v>
      </c>
      <c r="J16">
        <v>1</v>
      </c>
      <c r="M16">
        <v>2</v>
      </c>
      <c r="O16">
        <v>2</v>
      </c>
      <c r="Q16">
        <v>1</v>
      </c>
      <c r="R16">
        <v>3</v>
      </c>
      <c r="S16">
        <v>3</v>
      </c>
      <c r="T16">
        <v>1</v>
      </c>
      <c r="U16">
        <v>2</v>
      </c>
      <c r="V16">
        <v>1</v>
      </c>
      <c r="W16">
        <v>-2</v>
      </c>
      <c r="X16">
        <v>1</v>
      </c>
      <c r="Y16">
        <v>2</v>
      </c>
      <c r="Z16">
        <v>3</v>
      </c>
      <c r="AA16">
        <v>2</v>
      </c>
      <c r="AB16">
        <v>3</v>
      </c>
      <c r="AC16">
        <v>-1</v>
      </c>
      <c r="AD16">
        <v>-1</v>
      </c>
      <c r="AE16">
        <v>1</v>
      </c>
      <c r="AH16">
        <v>2</v>
      </c>
      <c r="AI16">
        <v>1</v>
      </c>
      <c r="AJ16">
        <v>1</v>
      </c>
      <c r="AK16">
        <v>1</v>
      </c>
    </row>
    <row r="17" spans="1:37" x14ac:dyDescent="0.35">
      <c r="A17">
        <v>114364092173</v>
      </c>
      <c r="B17">
        <v>423875902</v>
      </c>
      <c r="C17" s="2">
        <v>45117.784421296295</v>
      </c>
      <c r="D17" s="2">
        <v>45117.800902777781</v>
      </c>
      <c r="E17" t="s">
        <v>342</v>
      </c>
      <c r="F17" s="194">
        <f t="shared" si="0"/>
        <v>1.6481481485243421E-2</v>
      </c>
      <c r="J17">
        <v>1</v>
      </c>
      <c r="M17">
        <v>2</v>
      </c>
      <c r="O17">
        <v>2</v>
      </c>
      <c r="Q17">
        <v>1</v>
      </c>
      <c r="R17">
        <v>3</v>
      </c>
      <c r="S17">
        <v>3</v>
      </c>
      <c r="T17">
        <v>3</v>
      </c>
      <c r="U17">
        <v>2</v>
      </c>
      <c r="V17">
        <v>1</v>
      </c>
      <c r="W17">
        <v>-1</v>
      </c>
      <c r="X17">
        <v>1</v>
      </c>
      <c r="Y17">
        <v>2</v>
      </c>
      <c r="Z17">
        <v>3</v>
      </c>
      <c r="AA17">
        <v>2</v>
      </c>
      <c r="AB17">
        <v>3</v>
      </c>
      <c r="AC17">
        <v>1</v>
      </c>
      <c r="AD17">
        <v>-1</v>
      </c>
      <c r="AE17">
        <v>2</v>
      </c>
    </row>
    <row r="18" spans="1:37" x14ac:dyDescent="0.35">
      <c r="A18">
        <v>114364092332</v>
      </c>
      <c r="B18">
        <v>423875902</v>
      </c>
      <c r="C18" s="2">
        <v>45117.784675925926</v>
      </c>
      <c r="D18" s="2">
        <v>45117.801168981481</v>
      </c>
      <c r="E18" t="s">
        <v>343</v>
      </c>
      <c r="F18" s="194">
        <f t="shared" si="0"/>
        <v>1.6493055554747116E-2</v>
      </c>
      <c r="J18">
        <v>1</v>
      </c>
      <c r="M18">
        <v>2</v>
      </c>
      <c r="O18">
        <v>2</v>
      </c>
      <c r="Q18">
        <v>1</v>
      </c>
      <c r="R18">
        <v>3</v>
      </c>
      <c r="S18">
        <v>2</v>
      </c>
      <c r="T18">
        <v>1</v>
      </c>
      <c r="U18">
        <v>3</v>
      </c>
      <c r="V18">
        <v>1</v>
      </c>
      <c r="W18">
        <v>-1</v>
      </c>
      <c r="X18">
        <v>1</v>
      </c>
      <c r="Y18">
        <v>2</v>
      </c>
      <c r="Z18">
        <v>4</v>
      </c>
      <c r="AA18">
        <v>2</v>
      </c>
      <c r="AB18">
        <v>3</v>
      </c>
      <c r="AC18">
        <v>0</v>
      </c>
      <c r="AD18">
        <v>0</v>
      </c>
      <c r="AE18">
        <v>1</v>
      </c>
      <c r="AH18">
        <v>2</v>
      </c>
      <c r="AI18">
        <v>1</v>
      </c>
      <c r="AJ18">
        <v>0</v>
      </c>
      <c r="AK18">
        <v>0</v>
      </c>
    </row>
    <row r="19" spans="1:37" x14ac:dyDescent="0.35">
      <c r="A19">
        <v>114364092277</v>
      </c>
      <c r="B19">
        <v>423875902</v>
      </c>
      <c r="C19" s="2">
        <v>45117.784594907411</v>
      </c>
      <c r="D19" s="2">
        <v>45117.801087962966</v>
      </c>
      <c r="E19" t="s">
        <v>344</v>
      </c>
      <c r="F19" s="194">
        <f t="shared" si="0"/>
        <v>1.6493055554747116E-2</v>
      </c>
      <c r="J19">
        <v>1</v>
      </c>
      <c r="M19">
        <v>1</v>
      </c>
      <c r="O19">
        <v>2</v>
      </c>
      <c r="Q19">
        <v>1</v>
      </c>
      <c r="R19">
        <v>3</v>
      </c>
      <c r="S19">
        <v>4</v>
      </c>
      <c r="T19">
        <v>4</v>
      </c>
      <c r="U19">
        <v>2</v>
      </c>
      <c r="V19">
        <v>1</v>
      </c>
      <c r="W19">
        <v>-2</v>
      </c>
      <c r="X19">
        <v>1</v>
      </c>
      <c r="Y19">
        <v>2</v>
      </c>
      <c r="Z19">
        <v>2</v>
      </c>
      <c r="AA19">
        <v>2</v>
      </c>
      <c r="AB19">
        <v>3</v>
      </c>
      <c r="AC19">
        <v>-1</v>
      </c>
      <c r="AD19">
        <v>-2</v>
      </c>
      <c r="AE19">
        <v>1</v>
      </c>
    </row>
    <row r="20" spans="1:37" x14ac:dyDescent="0.35">
      <c r="A20">
        <v>114364091945</v>
      </c>
      <c r="B20">
        <v>423875902</v>
      </c>
      <c r="C20" s="2">
        <v>45117.784166666665</v>
      </c>
      <c r="D20" s="2">
        <v>45117.800659722219</v>
      </c>
      <c r="E20" t="s">
        <v>345</v>
      </c>
      <c r="F20" s="194">
        <f t="shared" si="0"/>
        <v>1.6493055554747116E-2</v>
      </c>
      <c r="J20">
        <v>1</v>
      </c>
      <c r="M20">
        <v>2</v>
      </c>
      <c r="O20">
        <v>2</v>
      </c>
      <c r="Q20">
        <v>1</v>
      </c>
      <c r="R20">
        <v>3</v>
      </c>
      <c r="S20">
        <v>4</v>
      </c>
      <c r="T20">
        <v>2</v>
      </c>
      <c r="U20">
        <v>3</v>
      </c>
      <c r="V20">
        <v>1</v>
      </c>
      <c r="W20">
        <v>-1</v>
      </c>
      <c r="X20">
        <v>1</v>
      </c>
      <c r="Y20">
        <v>3</v>
      </c>
      <c r="Z20">
        <v>2</v>
      </c>
      <c r="AE20">
        <v>1</v>
      </c>
    </row>
    <row r="21" spans="1:37" x14ac:dyDescent="0.35">
      <c r="A21">
        <v>114364092271</v>
      </c>
      <c r="B21">
        <v>423875902</v>
      </c>
      <c r="C21" s="2">
        <v>45117.784560185188</v>
      </c>
      <c r="D21" s="2">
        <v>45117.801076388889</v>
      </c>
      <c r="E21" t="s">
        <v>346</v>
      </c>
      <c r="F21" s="194">
        <f t="shared" si="0"/>
        <v>1.6516203701030463E-2</v>
      </c>
      <c r="J21">
        <v>1</v>
      </c>
      <c r="M21">
        <v>2</v>
      </c>
      <c r="O21">
        <v>2</v>
      </c>
      <c r="Q21">
        <v>1</v>
      </c>
      <c r="R21">
        <v>3</v>
      </c>
      <c r="S21">
        <v>4</v>
      </c>
      <c r="T21">
        <v>4</v>
      </c>
      <c r="U21">
        <v>1</v>
      </c>
      <c r="V21">
        <v>1</v>
      </c>
      <c r="W21">
        <v>-2</v>
      </c>
      <c r="X21">
        <v>0</v>
      </c>
      <c r="Y21">
        <v>2</v>
      </c>
      <c r="Z21">
        <v>3</v>
      </c>
      <c r="AA21">
        <v>2</v>
      </c>
      <c r="AB21">
        <v>3</v>
      </c>
      <c r="AC21">
        <v>-1</v>
      </c>
      <c r="AD21">
        <v>-2</v>
      </c>
      <c r="AE21">
        <v>0</v>
      </c>
      <c r="AH21">
        <v>2</v>
      </c>
      <c r="AI21">
        <v>1</v>
      </c>
      <c r="AJ21">
        <v>1</v>
      </c>
      <c r="AK21">
        <v>0</v>
      </c>
    </row>
    <row r="22" spans="1:37" x14ac:dyDescent="0.35">
      <c r="A22">
        <v>114364092708</v>
      </c>
      <c r="B22">
        <v>423875902</v>
      </c>
      <c r="C22" s="2">
        <v>45117.785127314812</v>
      </c>
      <c r="D22" s="2">
        <v>45117.801678240743</v>
      </c>
      <c r="E22" t="s">
        <v>347</v>
      </c>
      <c r="F22" s="194">
        <f t="shared" si="0"/>
        <v>1.655092593136942E-2</v>
      </c>
      <c r="J22">
        <v>1</v>
      </c>
      <c r="M22">
        <v>0</v>
      </c>
      <c r="N22" t="s">
        <v>336</v>
      </c>
      <c r="O22">
        <v>2</v>
      </c>
      <c r="Q22">
        <v>1</v>
      </c>
      <c r="R22">
        <v>3</v>
      </c>
      <c r="S22">
        <v>2</v>
      </c>
      <c r="T22">
        <v>3</v>
      </c>
      <c r="U22">
        <v>2</v>
      </c>
      <c r="V22">
        <v>0</v>
      </c>
      <c r="W22">
        <v>0</v>
      </c>
      <c r="X22">
        <v>0</v>
      </c>
      <c r="Y22">
        <v>2</v>
      </c>
      <c r="Z22">
        <v>3</v>
      </c>
      <c r="AA22">
        <v>2</v>
      </c>
      <c r="AB22">
        <v>3</v>
      </c>
      <c r="AC22">
        <v>-1</v>
      </c>
      <c r="AD22">
        <v>0</v>
      </c>
      <c r="AE22">
        <v>1</v>
      </c>
      <c r="AF22" t="s">
        <v>348</v>
      </c>
      <c r="AG22" t="s">
        <v>349</v>
      </c>
      <c r="AH22">
        <v>2</v>
      </c>
      <c r="AI22">
        <v>0</v>
      </c>
      <c r="AJ22">
        <v>1</v>
      </c>
      <c r="AK22">
        <v>0</v>
      </c>
    </row>
    <row r="23" spans="1:37" x14ac:dyDescent="0.35">
      <c r="A23">
        <v>114364092280</v>
      </c>
      <c r="B23">
        <v>423875902</v>
      </c>
      <c r="C23" s="2">
        <v>45117.784629629627</v>
      </c>
      <c r="D23" s="2">
        <v>45117.801192129627</v>
      </c>
      <c r="E23" t="s">
        <v>350</v>
      </c>
      <c r="F23" s="194">
        <f t="shared" si="0"/>
        <v>1.6562500000873115E-2</v>
      </c>
      <c r="J23">
        <v>1</v>
      </c>
      <c r="M23">
        <v>3</v>
      </c>
      <c r="O23">
        <v>2</v>
      </c>
      <c r="Q23">
        <v>1</v>
      </c>
      <c r="R23">
        <v>4</v>
      </c>
      <c r="S23">
        <v>4</v>
      </c>
      <c r="T23">
        <v>3</v>
      </c>
      <c r="U23">
        <v>2</v>
      </c>
      <c r="V23">
        <v>-1</v>
      </c>
      <c r="W23">
        <v>-1</v>
      </c>
      <c r="X23">
        <v>0</v>
      </c>
      <c r="Y23">
        <v>2</v>
      </c>
      <c r="Z23">
        <v>3</v>
      </c>
      <c r="AA23">
        <v>2</v>
      </c>
      <c r="AB23">
        <v>3</v>
      </c>
      <c r="AC23">
        <v>-1</v>
      </c>
      <c r="AD23">
        <v>-1</v>
      </c>
      <c r="AE23">
        <v>1</v>
      </c>
      <c r="AH23">
        <v>2</v>
      </c>
      <c r="AI23">
        <v>0</v>
      </c>
      <c r="AJ23">
        <v>1</v>
      </c>
      <c r="AK23">
        <v>0</v>
      </c>
    </row>
    <row r="24" spans="1:37" x14ac:dyDescent="0.35">
      <c r="A24">
        <v>114364092191</v>
      </c>
      <c r="B24">
        <v>423875902</v>
      </c>
      <c r="C24" s="2">
        <v>45117.784467592595</v>
      </c>
      <c r="D24" s="2">
        <v>45117.801053240742</v>
      </c>
      <c r="E24" t="s">
        <v>351</v>
      </c>
      <c r="F24" s="194">
        <f t="shared" si="0"/>
        <v>1.6585648147156462E-2</v>
      </c>
      <c r="J24">
        <v>1</v>
      </c>
      <c r="M24">
        <v>2</v>
      </c>
      <c r="O24">
        <v>2</v>
      </c>
      <c r="Q24">
        <v>1</v>
      </c>
      <c r="R24">
        <v>3</v>
      </c>
      <c r="S24">
        <v>4</v>
      </c>
      <c r="T24">
        <v>4</v>
      </c>
      <c r="U24">
        <v>2</v>
      </c>
      <c r="V24">
        <v>1</v>
      </c>
      <c r="W24">
        <v>-2</v>
      </c>
      <c r="X24">
        <v>0</v>
      </c>
      <c r="Y24">
        <v>2</v>
      </c>
      <c r="Z24">
        <v>3</v>
      </c>
      <c r="AA24">
        <v>2</v>
      </c>
      <c r="AB24">
        <v>3</v>
      </c>
      <c r="AC24">
        <v>-2</v>
      </c>
      <c r="AD24">
        <v>-2</v>
      </c>
      <c r="AE24">
        <v>0</v>
      </c>
    </row>
    <row r="25" spans="1:37" x14ac:dyDescent="0.35">
      <c r="A25">
        <v>114364092765</v>
      </c>
      <c r="B25">
        <v>423875902</v>
      </c>
      <c r="C25" s="2">
        <v>45117.784884259258</v>
      </c>
      <c r="D25" s="2">
        <v>45117.801493055558</v>
      </c>
      <c r="E25" t="s">
        <v>352</v>
      </c>
      <c r="F25" s="194">
        <f t="shared" si="0"/>
        <v>1.6608796300715767E-2</v>
      </c>
      <c r="J25">
        <v>1</v>
      </c>
      <c r="M25">
        <v>2</v>
      </c>
      <c r="O25">
        <v>2</v>
      </c>
      <c r="Q25">
        <v>1</v>
      </c>
      <c r="R25">
        <v>2</v>
      </c>
      <c r="S25">
        <v>3</v>
      </c>
      <c r="T25">
        <v>2</v>
      </c>
      <c r="U25">
        <v>3</v>
      </c>
      <c r="V25">
        <v>-2</v>
      </c>
      <c r="W25">
        <v>-2</v>
      </c>
      <c r="X25">
        <v>2</v>
      </c>
      <c r="Y25">
        <v>2</v>
      </c>
      <c r="Z25">
        <v>3</v>
      </c>
      <c r="AA25">
        <v>2</v>
      </c>
      <c r="AB25">
        <v>3</v>
      </c>
      <c r="AC25">
        <v>-2</v>
      </c>
      <c r="AD25">
        <v>-2</v>
      </c>
      <c r="AE25">
        <v>2</v>
      </c>
    </row>
    <row r="26" spans="1:37" x14ac:dyDescent="0.35">
      <c r="A26">
        <v>114364092077</v>
      </c>
      <c r="B26">
        <v>423875902</v>
      </c>
      <c r="C26" s="2">
        <v>45117.784317129626</v>
      </c>
      <c r="D26" s="2">
        <v>45117.801041666666</v>
      </c>
      <c r="E26" t="s">
        <v>353</v>
      </c>
      <c r="F26" s="194">
        <f t="shared" si="0"/>
        <v>1.672453703940846E-2</v>
      </c>
      <c r="J26">
        <v>1</v>
      </c>
      <c r="M26">
        <v>0</v>
      </c>
      <c r="N26" t="s">
        <v>354</v>
      </c>
      <c r="O26">
        <v>2</v>
      </c>
      <c r="Q26">
        <v>1</v>
      </c>
      <c r="R26">
        <v>3</v>
      </c>
      <c r="S26">
        <v>3</v>
      </c>
      <c r="T26">
        <v>3</v>
      </c>
      <c r="U26">
        <v>3</v>
      </c>
      <c r="V26">
        <v>0</v>
      </c>
      <c r="W26">
        <v>-2</v>
      </c>
      <c r="X26">
        <v>2</v>
      </c>
      <c r="Y26">
        <v>3</v>
      </c>
      <c r="Z26">
        <v>3</v>
      </c>
      <c r="AA26">
        <v>4</v>
      </c>
      <c r="AB26">
        <v>3</v>
      </c>
      <c r="AC26">
        <v>0</v>
      </c>
      <c r="AD26">
        <v>-2</v>
      </c>
      <c r="AE26">
        <v>0</v>
      </c>
    </row>
    <row r="27" spans="1:37" x14ac:dyDescent="0.35">
      <c r="A27">
        <v>114364092488</v>
      </c>
      <c r="B27">
        <v>423875902</v>
      </c>
      <c r="C27" s="2">
        <v>45117.784861111111</v>
      </c>
      <c r="D27" s="2">
        <v>45117.80159722222</v>
      </c>
      <c r="E27" t="s">
        <v>355</v>
      </c>
      <c r="F27" s="194">
        <f t="shared" si="0"/>
        <v>1.6736111108912155E-2</v>
      </c>
      <c r="J27">
        <v>1</v>
      </c>
      <c r="M27">
        <v>2</v>
      </c>
      <c r="O27">
        <v>2</v>
      </c>
      <c r="Q27">
        <v>1</v>
      </c>
      <c r="R27">
        <v>3</v>
      </c>
      <c r="S27">
        <v>3</v>
      </c>
      <c r="T27">
        <v>1</v>
      </c>
      <c r="U27">
        <v>2</v>
      </c>
      <c r="V27">
        <v>1</v>
      </c>
      <c r="W27">
        <v>-1</v>
      </c>
      <c r="X27">
        <v>0</v>
      </c>
      <c r="Y27">
        <v>2</v>
      </c>
      <c r="Z27">
        <v>3</v>
      </c>
      <c r="AA27">
        <v>2</v>
      </c>
      <c r="AB27">
        <v>3</v>
      </c>
      <c r="AC27">
        <v>-2</v>
      </c>
      <c r="AD27">
        <v>0</v>
      </c>
      <c r="AE27">
        <v>2</v>
      </c>
      <c r="AH27">
        <v>3</v>
      </c>
      <c r="AI27">
        <v>2</v>
      </c>
      <c r="AJ27">
        <v>3</v>
      </c>
      <c r="AK27">
        <v>3</v>
      </c>
    </row>
    <row r="28" spans="1:37" x14ac:dyDescent="0.35">
      <c r="A28">
        <v>114364092309</v>
      </c>
      <c r="B28">
        <v>423875902</v>
      </c>
      <c r="C28" s="2">
        <v>45117.784629629627</v>
      </c>
      <c r="D28" s="2">
        <v>45117.801377314812</v>
      </c>
      <c r="E28" t="s">
        <v>356</v>
      </c>
      <c r="F28" s="194">
        <f t="shared" si="0"/>
        <v>1.6747685185691807E-2</v>
      </c>
      <c r="J28">
        <v>1</v>
      </c>
      <c r="M28">
        <v>2</v>
      </c>
      <c r="O28">
        <v>2</v>
      </c>
      <c r="Q28">
        <v>1</v>
      </c>
      <c r="R28">
        <v>2</v>
      </c>
      <c r="S28">
        <v>3</v>
      </c>
      <c r="T28">
        <v>4</v>
      </c>
      <c r="U28">
        <v>2</v>
      </c>
      <c r="V28">
        <v>1</v>
      </c>
      <c r="W28">
        <v>0</v>
      </c>
      <c r="X28">
        <v>1</v>
      </c>
      <c r="Y28">
        <v>2</v>
      </c>
      <c r="Z28">
        <v>3</v>
      </c>
      <c r="AA28">
        <v>2</v>
      </c>
      <c r="AB28">
        <v>3</v>
      </c>
      <c r="AC28">
        <v>-1</v>
      </c>
      <c r="AD28">
        <v>0</v>
      </c>
      <c r="AE28">
        <v>1</v>
      </c>
      <c r="AF28" t="s">
        <v>357</v>
      </c>
      <c r="AG28" t="s">
        <v>358</v>
      </c>
      <c r="AH28">
        <v>3</v>
      </c>
      <c r="AI28">
        <v>1</v>
      </c>
      <c r="AJ28">
        <v>2</v>
      </c>
      <c r="AK28">
        <v>2</v>
      </c>
    </row>
    <row r="29" spans="1:37" x14ac:dyDescent="0.35">
      <c r="A29">
        <v>114364091903</v>
      </c>
      <c r="B29">
        <v>423875902</v>
      </c>
      <c r="C29" s="2">
        <v>45117.784039351849</v>
      </c>
      <c r="D29" s="2">
        <v>45117.800810185188</v>
      </c>
      <c r="E29" t="s">
        <v>359</v>
      </c>
      <c r="F29" s="194">
        <f t="shared" si="0"/>
        <v>1.6770833339251112E-2</v>
      </c>
      <c r="J29">
        <v>1</v>
      </c>
      <c r="M29">
        <v>2</v>
      </c>
      <c r="O29">
        <v>2</v>
      </c>
      <c r="Q29">
        <v>1</v>
      </c>
      <c r="R29">
        <v>4</v>
      </c>
      <c r="S29">
        <v>3</v>
      </c>
      <c r="T29">
        <v>4</v>
      </c>
      <c r="U29">
        <v>2</v>
      </c>
      <c r="V29">
        <v>2</v>
      </c>
      <c r="W29">
        <v>-2</v>
      </c>
      <c r="X29">
        <v>0</v>
      </c>
      <c r="Y29">
        <v>2</v>
      </c>
      <c r="Z29">
        <v>3</v>
      </c>
      <c r="AA29">
        <v>4</v>
      </c>
      <c r="AB29">
        <v>2</v>
      </c>
      <c r="AC29">
        <v>-1</v>
      </c>
      <c r="AD29">
        <v>-1</v>
      </c>
      <c r="AE29">
        <v>0</v>
      </c>
    </row>
    <row r="30" spans="1:37" x14ac:dyDescent="0.35">
      <c r="A30">
        <v>114364092189</v>
      </c>
      <c r="B30">
        <v>423875902</v>
      </c>
      <c r="C30" s="2">
        <v>45117.784479166665</v>
      </c>
      <c r="D30" s="2">
        <v>45117.801261574074</v>
      </c>
      <c r="E30" t="s">
        <v>360</v>
      </c>
      <c r="F30" s="194">
        <f t="shared" si="0"/>
        <v>1.6782407408754807E-2</v>
      </c>
      <c r="J30">
        <v>1</v>
      </c>
      <c r="M30">
        <v>2</v>
      </c>
      <c r="O30">
        <v>2</v>
      </c>
      <c r="Q30">
        <v>1</v>
      </c>
      <c r="R30">
        <v>3</v>
      </c>
      <c r="S30">
        <v>3</v>
      </c>
      <c r="T30">
        <v>1</v>
      </c>
      <c r="U30">
        <v>3</v>
      </c>
      <c r="V30">
        <v>1</v>
      </c>
      <c r="W30">
        <v>1</v>
      </c>
      <c r="X30">
        <v>1</v>
      </c>
      <c r="Y30">
        <v>2</v>
      </c>
      <c r="Z30">
        <v>3</v>
      </c>
      <c r="AA30">
        <v>2</v>
      </c>
      <c r="AB30">
        <v>3</v>
      </c>
      <c r="AC30">
        <v>1</v>
      </c>
      <c r="AD30">
        <v>1</v>
      </c>
      <c r="AE30">
        <v>1</v>
      </c>
      <c r="AH30">
        <v>3</v>
      </c>
      <c r="AI30">
        <v>2</v>
      </c>
      <c r="AJ30">
        <v>2</v>
      </c>
      <c r="AK30">
        <v>0</v>
      </c>
    </row>
    <row r="31" spans="1:37" x14ac:dyDescent="0.35">
      <c r="A31">
        <v>114364091944</v>
      </c>
      <c r="B31">
        <v>423875902</v>
      </c>
      <c r="C31" s="2">
        <v>45117.784108796295</v>
      </c>
      <c r="D31" s="2">
        <v>45117.800891203704</v>
      </c>
      <c r="E31" t="s">
        <v>361</v>
      </c>
      <c r="F31" s="194">
        <f t="shared" si="0"/>
        <v>1.6782407408754807E-2</v>
      </c>
      <c r="J31">
        <v>1</v>
      </c>
      <c r="M31">
        <v>2</v>
      </c>
      <c r="O31">
        <v>2</v>
      </c>
      <c r="Q31">
        <v>1</v>
      </c>
      <c r="R31">
        <v>2</v>
      </c>
      <c r="S31">
        <v>3</v>
      </c>
      <c r="T31">
        <v>2</v>
      </c>
      <c r="U31">
        <v>2</v>
      </c>
      <c r="V31">
        <v>-1</v>
      </c>
      <c r="W31">
        <v>-1</v>
      </c>
      <c r="X31">
        <v>1</v>
      </c>
      <c r="Y31">
        <v>2</v>
      </c>
      <c r="Z31">
        <v>3</v>
      </c>
      <c r="AA31">
        <v>2</v>
      </c>
      <c r="AB31">
        <v>3</v>
      </c>
      <c r="AC31">
        <v>-2</v>
      </c>
      <c r="AD31">
        <v>1</v>
      </c>
      <c r="AE31">
        <v>2</v>
      </c>
      <c r="AH31">
        <v>3</v>
      </c>
      <c r="AI31">
        <v>3</v>
      </c>
      <c r="AJ31">
        <v>3</v>
      </c>
      <c r="AK31">
        <v>3</v>
      </c>
    </row>
    <row r="32" spans="1:37" x14ac:dyDescent="0.35">
      <c r="A32">
        <v>114364092497</v>
      </c>
      <c r="B32">
        <v>423875902</v>
      </c>
      <c r="C32" s="2">
        <v>45117.784768518519</v>
      </c>
      <c r="D32" s="2">
        <v>45117.801562499997</v>
      </c>
      <c r="E32" t="s">
        <v>362</v>
      </c>
      <c r="F32" s="194">
        <f t="shared" si="0"/>
        <v>1.6793981478258502E-2</v>
      </c>
      <c r="J32">
        <v>1</v>
      </c>
      <c r="M32">
        <v>2</v>
      </c>
      <c r="O32">
        <v>2</v>
      </c>
      <c r="Q32">
        <v>1</v>
      </c>
      <c r="R32">
        <v>2</v>
      </c>
      <c r="S32">
        <v>2</v>
      </c>
      <c r="T32">
        <v>3</v>
      </c>
      <c r="U32">
        <v>2</v>
      </c>
      <c r="V32">
        <v>1</v>
      </c>
      <c r="W32">
        <v>1</v>
      </c>
      <c r="X32">
        <v>1</v>
      </c>
      <c r="Y32">
        <v>2</v>
      </c>
      <c r="Z32">
        <v>2</v>
      </c>
      <c r="AA32">
        <v>2</v>
      </c>
      <c r="AB32">
        <v>3</v>
      </c>
      <c r="AC32">
        <v>0</v>
      </c>
      <c r="AD32">
        <v>1</v>
      </c>
      <c r="AE32">
        <v>1</v>
      </c>
      <c r="AG32" t="s">
        <v>363</v>
      </c>
      <c r="AH32">
        <v>1</v>
      </c>
      <c r="AI32">
        <v>0</v>
      </c>
      <c r="AJ32">
        <v>1</v>
      </c>
      <c r="AK32">
        <v>1</v>
      </c>
    </row>
    <row r="33" spans="1:38" x14ac:dyDescent="0.35">
      <c r="A33">
        <v>114364092272</v>
      </c>
      <c r="B33">
        <v>423875902</v>
      </c>
      <c r="C33" s="2">
        <v>45117.784594907411</v>
      </c>
      <c r="D33" s="2">
        <v>45117.801388888889</v>
      </c>
      <c r="E33" t="s">
        <v>364</v>
      </c>
      <c r="F33" s="194">
        <f t="shared" si="0"/>
        <v>1.6793981478258502E-2</v>
      </c>
      <c r="J33">
        <v>1</v>
      </c>
      <c r="M33">
        <v>2</v>
      </c>
      <c r="O33">
        <v>2</v>
      </c>
      <c r="Q33">
        <v>2</v>
      </c>
      <c r="R33">
        <v>2</v>
      </c>
      <c r="S33">
        <v>3</v>
      </c>
      <c r="T33">
        <v>2</v>
      </c>
      <c r="U33">
        <v>3</v>
      </c>
      <c r="V33">
        <v>-2</v>
      </c>
      <c r="W33">
        <v>0</v>
      </c>
      <c r="X33">
        <v>2</v>
      </c>
      <c r="Y33">
        <v>2</v>
      </c>
      <c r="Z33">
        <v>3</v>
      </c>
      <c r="AA33">
        <v>2</v>
      </c>
      <c r="AB33">
        <v>3</v>
      </c>
      <c r="AC33">
        <v>-2</v>
      </c>
      <c r="AD33">
        <v>0</v>
      </c>
      <c r="AE33">
        <v>2</v>
      </c>
      <c r="AF33" t="s">
        <v>365</v>
      </c>
      <c r="AH33">
        <v>1</v>
      </c>
      <c r="AI33">
        <v>0</v>
      </c>
      <c r="AJ33">
        <v>1</v>
      </c>
      <c r="AK33">
        <v>0</v>
      </c>
    </row>
    <row r="34" spans="1:38" x14ac:dyDescent="0.35">
      <c r="A34">
        <v>114364092005</v>
      </c>
      <c r="B34">
        <v>423875902</v>
      </c>
      <c r="C34" s="2">
        <v>45117.784201388888</v>
      </c>
      <c r="D34" s="2">
        <v>45117.801018518519</v>
      </c>
      <c r="E34" t="s">
        <v>366</v>
      </c>
      <c r="F34" s="194">
        <f t="shared" si="0"/>
        <v>1.6817129631817807E-2</v>
      </c>
      <c r="J34">
        <v>1</v>
      </c>
      <c r="M34">
        <v>2</v>
      </c>
      <c r="O34">
        <v>2</v>
      </c>
      <c r="Q34">
        <v>1</v>
      </c>
      <c r="R34">
        <v>3</v>
      </c>
      <c r="S34">
        <v>3</v>
      </c>
      <c r="T34">
        <v>3</v>
      </c>
      <c r="U34">
        <v>2</v>
      </c>
      <c r="V34">
        <v>2</v>
      </c>
      <c r="W34">
        <v>-2</v>
      </c>
      <c r="X34">
        <v>0</v>
      </c>
      <c r="Y34">
        <v>3</v>
      </c>
      <c r="Z34">
        <v>3</v>
      </c>
      <c r="AA34">
        <v>3</v>
      </c>
      <c r="AB34">
        <v>3</v>
      </c>
      <c r="AC34">
        <v>1</v>
      </c>
      <c r="AD34">
        <v>0</v>
      </c>
      <c r="AE34">
        <v>1</v>
      </c>
    </row>
    <row r="35" spans="1:38" x14ac:dyDescent="0.35">
      <c r="A35">
        <v>114364092307</v>
      </c>
      <c r="B35">
        <v>423875902</v>
      </c>
      <c r="C35" s="2">
        <v>45117.784467592595</v>
      </c>
      <c r="D35" s="2">
        <v>45117.801296296297</v>
      </c>
      <c r="E35" t="s">
        <v>367</v>
      </c>
      <c r="F35" s="194">
        <f t="shared" si="0"/>
        <v>1.6828703701321501E-2</v>
      </c>
      <c r="J35">
        <v>1</v>
      </c>
      <c r="M35">
        <v>1</v>
      </c>
      <c r="O35">
        <v>2</v>
      </c>
      <c r="Q35">
        <v>1</v>
      </c>
      <c r="R35">
        <v>4</v>
      </c>
      <c r="S35">
        <v>3</v>
      </c>
      <c r="T35">
        <v>4</v>
      </c>
      <c r="U35">
        <v>1</v>
      </c>
      <c r="V35">
        <v>2</v>
      </c>
      <c r="W35">
        <v>0</v>
      </c>
      <c r="X35">
        <v>0</v>
      </c>
      <c r="Y35">
        <v>2</v>
      </c>
      <c r="Z35">
        <v>3</v>
      </c>
      <c r="AA35">
        <v>2</v>
      </c>
      <c r="AB35">
        <v>3</v>
      </c>
      <c r="AC35">
        <v>1</v>
      </c>
      <c r="AD35">
        <v>0</v>
      </c>
      <c r="AE35">
        <v>0</v>
      </c>
    </row>
    <row r="36" spans="1:38" x14ac:dyDescent="0.35">
      <c r="A36">
        <v>114364092467</v>
      </c>
      <c r="B36">
        <v>423875902</v>
      </c>
      <c r="C36" s="2">
        <v>45117.784687500003</v>
      </c>
      <c r="D36" s="2">
        <v>45117.801550925928</v>
      </c>
      <c r="E36" t="s">
        <v>368</v>
      </c>
      <c r="F36" s="194">
        <f t="shared" si="0"/>
        <v>1.6863425924384501E-2</v>
      </c>
      <c r="J36">
        <v>1</v>
      </c>
      <c r="M36">
        <v>2</v>
      </c>
      <c r="O36">
        <v>2</v>
      </c>
      <c r="Q36">
        <v>1</v>
      </c>
      <c r="R36">
        <v>3</v>
      </c>
      <c r="S36">
        <v>2</v>
      </c>
      <c r="T36">
        <v>1</v>
      </c>
      <c r="U36">
        <v>3</v>
      </c>
      <c r="V36">
        <v>1</v>
      </c>
      <c r="W36">
        <v>-2</v>
      </c>
      <c r="X36">
        <v>2</v>
      </c>
      <c r="Y36">
        <v>2</v>
      </c>
      <c r="Z36">
        <v>3</v>
      </c>
      <c r="AA36">
        <v>2</v>
      </c>
      <c r="AB36">
        <v>3</v>
      </c>
      <c r="AC36">
        <v>-1</v>
      </c>
      <c r="AD36">
        <v>-2</v>
      </c>
      <c r="AE36">
        <v>2</v>
      </c>
      <c r="AF36" t="s">
        <v>369</v>
      </c>
      <c r="AG36" t="s">
        <v>370</v>
      </c>
      <c r="AH36">
        <v>2</v>
      </c>
      <c r="AI36">
        <v>2</v>
      </c>
      <c r="AJ36">
        <v>2</v>
      </c>
      <c r="AK36">
        <v>2</v>
      </c>
    </row>
    <row r="37" spans="1:38" x14ac:dyDescent="0.35">
      <c r="A37">
        <v>114364092106</v>
      </c>
      <c r="B37">
        <v>423875902</v>
      </c>
      <c r="C37" s="2">
        <v>45117.784236111111</v>
      </c>
      <c r="D37" s="2">
        <v>45117.801168981481</v>
      </c>
      <c r="E37" t="s">
        <v>371</v>
      </c>
      <c r="F37" s="194">
        <f t="shared" si="0"/>
        <v>1.69328703705105E-2</v>
      </c>
      <c r="J37">
        <v>1</v>
      </c>
      <c r="M37">
        <v>2</v>
      </c>
      <c r="O37">
        <v>2</v>
      </c>
      <c r="Q37">
        <v>1</v>
      </c>
      <c r="R37">
        <v>2</v>
      </c>
      <c r="S37">
        <v>3</v>
      </c>
      <c r="T37">
        <v>3</v>
      </c>
      <c r="U37">
        <v>2</v>
      </c>
      <c r="V37">
        <v>1</v>
      </c>
      <c r="W37">
        <v>-1</v>
      </c>
      <c r="X37">
        <v>1</v>
      </c>
      <c r="Y37">
        <v>2</v>
      </c>
      <c r="Z37">
        <v>3</v>
      </c>
      <c r="AA37">
        <v>2</v>
      </c>
      <c r="AB37">
        <v>3</v>
      </c>
      <c r="AC37">
        <v>-1</v>
      </c>
      <c r="AD37">
        <v>-1</v>
      </c>
      <c r="AE37">
        <v>0</v>
      </c>
    </row>
    <row r="38" spans="1:38" x14ac:dyDescent="0.35">
      <c r="A38">
        <v>114364092036</v>
      </c>
      <c r="B38">
        <v>423875902</v>
      </c>
      <c r="C38" s="2">
        <v>45117.784143518518</v>
      </c>
      <c r="D38" s="2">
        <v>45117.801076388889</v>
      </c>
      <c r="E38" t="s">
        <v>372</v>
      </c>
      <c r="F38" s="194">
        <f t="shared" si="0"/>
        <v>1.69328703705105E-2</v>
      </c>
      <c r="J38">
        <v>1</v>
      </c>
      <c r="M38">
        <v>1</v>
      </c>
      <c r="O38">
        <v>2</v>
      </c>
      <c r="Q38">
        <v>1</v>
      </c>
      <c r="R38">
        <v>4</v>
      </c>
      <c r="S38">
        <v>2</v>
      </c>
      <c r="T38">
        <v>4</v>
      </c>
      <c r="U38">
        <v>1</v>
      </c>
      <c r="V38">
        <v>2</v>
      </c>
      <c r="W38">
        <v>-1</v>
      </c>
      <c r="X38">
        <v>0</v>
      </c>
      <c r="Y38">
        <v>2</v>
      </c>
      <c r="Z38">
        <v>2</v>
      </c>
      <c r="AA38">
        <v>2</v>
      </c>
      <c r="AB38">
        <v>3</v>
      </c>
      <c r="AC38">
        <v>1</v>
      </c>
      <c r="AD38">
        <v>0</v>
      </c>
      <c r="AE38">
        <v>1</v>
      </c>
    </row>
    <row r="39" spans="1:38" x14ac:dyDescent="0.35">
      <c r="A39">
        <v>114364092312</v>
      </c>
      <c r="B39">
        <v>423875902</v>
      </c>
      <c r="C39" s="2">
        <v>45117.784629629627</v>
      </c>
      <c r="D39" s="2">
        <v>45117.801574074074</v>
      </c>
      <c r="E39" t="s">
        <v>373</v>
      </c>
      <c r="F39" s="194">
        <f t="shared" si="0"/>
        <v>1.6944444447290152E-2</v>
      </c>
      <c r="J39">
        <v>1</v>
      </c>
      <c r="M39">
        <v>1</v>
      </c>
      <c r="O39">
        <v>2</v>
      </c>
      <c r="Q39">
        <v>1</v>
      </c>
      <c r="R39">
        <v>4</v>
      </c>
      <c r="S39">
        <v>4</v>
      </c>
      <c r="T39">
        <v>4</v>
      </c>
      <c r="U39">
        <v>2</v>
      </c>
      <c r="V39">
        <v>1</v>
      </c>
      <c r="W39">
        <v>-1</v>
      </c>
      <c r="X39">
        <v>2</v>
      </c>
      <c r="Y39">
        <v>2</v>
      </c>
      <c r="Z39">
        <v>3</v>
      </c>
      <c r="AA39">
        <v>2</v>
      </c>
      <c r="AB39">
        <v>3</v>
      </c>
      <c r="AC39">
        <v>-1</v>
      </c>
      <c r="AD39">
        <v>-1</v>
      </c>
      <c r="AE39">
        <v>1</v>
      </c>
      <c r="AF39" t="s">
        <v>374</v>
      </c>
      <c r="AG39" t="s">
        <v>375</v>
      </c>
      <c r="AH39">
        <v>1</v>
      </c>
      <c r="AI39">
        <v>2</v>
      </c>
      <c r="AJ39">
        <v>1</v>
      </c>
      <c r="AK39">
        <v>1</v>
      </c>
    </row>
    <row r="40" spans="1:38" x14ac:dyDescent="0.35">
      <c r="A40">
        <v>114364092164</v>
      </c>
      <c r="B40">
        <v>423875902</v>
      </c>
      <c r="C40" s="2">
        <v>45117.784386574072</v>
      </c>
      <c r="D40" s="2">
        <v>45117.80133101852</v>
      </c>
      <c r="E40" t="s">
        <v>376</v>
      </c>
      <c r="F40" s="194">
        <f t="shared" si="0"/>
        <v>1.6944444447290152E-2</v>
      </c>
      <c r="J40">
        <v>1</v>
      </c>
      <c r="M40">
        <v>2</v>
      </c>
      <c r="O40">
        <v>2</v>
      </c>
      <c r="Q40">
        <v>1</v>
      </c>
      <c r="R40">
        <v>3</v>
      </c>
      <c r="S40">
        <v>3</v>
      </c>
      <c r="T40">
        <v>1</v>
      </c>
      <c r="U40">
        <v>3</v>
      </c>
      <c r="V40">
        <v>-1</v>
      </c>
      <c r="W40">
        <v>0</v>
      </c>
      <c r="X40">
        <v>0</v>
      </c>
      <c r="Y40">
        <v>2</v>
      </c>
      <c r="Z40">
        <v>3</v>
      </c>
      <c r="AA40">
        <v>2</v>
      </c>
      <c r="AB40">
        <v>3</v>
      </c>
      <c r="AC40">
        <v>-1</v>
      </c>
      <c r="AD40">
        <v>0</v>
      </c>
      <c r="AE40">
        <v>1</v>
      </c>
      <c r="AH40">
        <v>3</v>
      </c>
      <c r="AI40">
        <v>2</v>
      </c>
      <c r="AJ40">
        <v>2</v>
      </c>
      <c r="AK40">
        <v>1</v>
      </c>
    </row>
    <row r="41" spans="1:38" x14ac:dyDescent="0.35">
      <c r="A41">
        <v>114364092375</v>
      </c>
      <c r="B41">
        <v>423875902</v>
      </c>
      <c r="C41" s="2">
        <v>45117.784699074073</v>
      </c>
      <c r="D41" s="2">
        <v>45117.801678240743</v>
      </c>
      <c r="E41" t="s">
        <v>377</v>
      </c>
      <c r="F41" s="194">
        <f t="shared" si="0"/>
        <v>1.6979166670353152E-2</v>
      </c>
      <c r="J41">
        <v>1</v>
      </c>
      <c r="M41">
        <v>2</v>
      </c>
      <c r="O41">
        <v>2</v>
      </c>
      <c r="Q41">
        <v>1</v>
      </c>
      <c r="R41">
        <v>3</v>
      </c>
      <c r="S41">
        <v>3</v>
      </c>
      <c r="T41">
        <v>1</v>
      </c>
      <c r="U41">
        <v>3</v>
      </c>
      <c r="V41">
        <v>1</v>
      </c>
      <c r="W41">
        <v>0</v>
      </c>
      <c r="X41">
        <v>0</v>
      </c>
      <c r="Y41">
        <v>2</v>
      </c>
      <c r="Z41">
        <v>3</v>
      </c>
      <c r="AA41">
        <v>2</v>
      </c>
      <c r="AB41">
        <v>3</v>
      </c>
      <c r="AC41">
        <v>-2</v>
      </c>
      <c r="AD41">
        <v>0</v>
      </c>
      <c r="AE41">
        <v>1</v>
      </c>
      <c r="AF41" t="s">
        <v>378</v>
      </c>
      <c r="AG41" t="s">
        <v>379</v>
      </c>
      <c r="AH41">
        <v>3</v>
      </c>
      <c r="AI41">
        <v>1</v>
      </c>
      <c r="AJ41">
        <v>3</v>
      </c>
      <c r="AK41">
        <v>0</v>
      </c>
    </row>
    <row r="42" spans="1:38" x14ac:dyDescent="0.35">
      <c r="A42">
        <v>114364092086</v>
      </c>
      <c r="B42">
        <v>423875902</v>
      </c>
      <c r="C42" s="2">
        <v>45117.784351851849</v>
      </c>
      <c r="D42" s="2">
        <v>45117.80133101852</v>
      </c>
      <c r="E42" t="s">
        <v>380</v>
      </c>
      <c r="F42" s="194">
        <f t="shared" si="0"/>
        <v>1.6979166670353152E-2</v>
      </c>
      <c r="J42">
        <v>1</v>
      </c>
      <c r="M42">
        <v>2</v>
      </c>
      <c r="O42">
        <v>2</v>
      </c>
      <c r="Q42">
        <v>1</v>
      </c>
      <c r="R42">
        <v>4</v>
      </c>
      <c r="S42">
        <v>3</v>
      </c>
      <c r="T42">
        <v>1</v>
      </c>
      <c r="U42">
        <v>1</v>
      </c>
      <c r="V42">
        <v>1</v>
      </c>
      <c r="W42">
        <v>0</v>
      </c>
      <c r="X42">
        <v>-1</v>
      </c>
      <c r="Y42">
        <v>3</v>
      </c>
      <c r="Z42">
        <v>3</v>
      </c>
      <c r="AA42">
        <v>1</v>
      </c>
      <c r="AB42">
        <v>2</v>
      </c>
      <c r="AC42">
        <v>0</v>
      </c>
      <c r="AD42">
        <v>0</v>
      </c>
      <c r="AE42">
        <v>0</v>
      </c>
      <c r="AF42" t="s">
        <v>381</v>
      </c>
      <c r="AH42">
        <v>1</v>
      </c>
      <c r="AI42">
        <v>1</v>
      </c>
      <c r="AJ42">
        <v>2</v>
      </c>
      <c r="AK42">
        <v>0</v>
      </c>
    </row>
    <row r="43" spans="1:38" x14ac:dyDescent="0.35">
      <c r="A43">
        <v>114364092071</v>
      </c>
      <c r="B43">
        <v>423875902</v>
      </c>
      <c r="C43" s="2">
        <v>45117.784236111111</v>
      </c>
      <c r="D43" s="2">
        <v>45117.801238425927</v>
      </c>
      <c r="E43" t="s">
        <v>382</v>
      </c>
      <c r="F43" s="194">
        <f t="shared" si="0"/>
        <v>1.7002314816636499E-2</v>
      </c>
      <c r="J43">
        <v>1</v>
      </c>
      <c r="M43">
        <v>1</v>
      </c>
      <c r="O43">
        <v>2</v>
      </c>
      <c r="Q43">
        <v>1</v>
      </c>
      <c r="R43">
        <v>3</v>
      </c>
      <c r="S43">
        <v>1</v>
      </c>
      <c r="T43">
        <v>2</v>
      </c>
      <c r="U43">
        <v>2</v>
      </c>
      <c r="V43">
        <v>2</v>
      </c>
      <c r="W43">
        <v>-2</v>
      </c>
      <c r="X43">
        <v>-2</v>
      </c>
      <c r="Y43">
        <v>2</v>
      </c>
      <c r="Z43">
        <v>3</v>
      </c>
      <c r="AA43">
        <v>2</v>
      </c>
      <c r="AB43">
        <v>3</v>
      </c>
      <c r="AC43">
        <v>-2</v>
      </c>
      <c r="AD43">
        <v>0</v>
      </c>
      <c r="AE43">
        <v>1</v>
      </c>
      <c r="AF43" t="s">
        <v>383</v>
      </c>
      <c r="AG43" t="s">
        <v>384</v>
      </c>
      <c r="AH43">
        <v>2</v>
      </c>
      <c r="AI43">
        <v>1</v>
      </c>
      <c r="AJ43">
        <v>3</v>
      </c>
      <c r="AK43">
        <v>3</v>
      </c>
      <c r="AL43" t="s">
        <v>385</v>
      </c>
    </row>
    <row r="44" spans="1:38" x14ac:dyDescent="0.35">
      <c r="A44">
        <v>114364091851</v>
      </c>
      <c r="B44">
        <v>423875902</v>
      </c>
      <c r="C44" s="2">
        <v>45117.784039351849</v>
      </c>
      <c r="D44" s="2">
        <v>45117.801053240742</v>
      </c>
      <c r="E44" t="s">
        <v>386</v>
      </c>
      <c r="F44" s="194">
        <f t="shared" si="0"/>
        <v>1.7013888893416151E-2</v>
      </c>
      <c r="J44">
        <v>1</v>
      </c>
      <c r="M44">
        <v>1</v>
      </c>
      <c r="O44">
        <v>2</v>
      </c>
      <c r="Q44">
        <v>1</v>
      </c>
      <c r="R44">
        <v>3</v>
      </c>
      <c r="S44">
        <v>2</v>
      </c>
      <c r="T44">
        <v>1</v>
      </c>
      <c r="U44">
        <v>2</v>
      </c>
      <c r="V44">
        <v>-1</v>
      </c>
      <c r="W44">
        <v>-2</v>
      </c>
      <c r="X44">
        <v>0</v>
      </c>
      <c r="Y44">
        <v>2</v>
      </c>
      <c r="Z44">
        <v>3</v>
      </c>
      <c r="AA44">
        <v>2</v>
      </c>
      <c r="AB44">
        <v>3</v>
      </c>
      <c r="AC44">
        <v>-1</v>
      </c>
      <c r="AD44">
        <v>-2</v>
      </c>
      <c r="AE44">
        <v>1</v>
      </c>
      <c r="AH44">
        <v>2</v>
      </c>
      <c r="AI44">
        <v>2</v>
      </c>
    </row>
    <row r="45" spans="1:38" x14ac:dyDescent="0.35">
      <c r="A45">
        <v>114364092379</v>
      </c>
      <c r="B45">
        <v>423875902</v>
      </c>
      <c r="C45" s="2">
        <v>45117.784641203703</v>
      </c>
      <c r="D45" s="2">
        <v>45117.801666666666</v>
      </c>
      <c r="E45" t="s">
        <v>387</v>
      </c>
      <c r="F45" s="194">
        <f t="shared" si="0"/>
        <v>1.7025462962919846E-2</v>
      </c>
      <c r="J45">
        <v>1</v>
      </c>
      <c r="M45">
        <v>1</v>
      </c>
      <c r="O45">
        <v>2</v>
      </c>
      <c r="Q45">
        <v>1</v>
      </c>
      <c r="R45">
        <v>3</v>
      </c>
      <c r="S45">
        <v>4</v>
      </c>
      <c r="T45">
        <v>3</v>
      </c>
      <c r="U45">
        <v>1</v>
      </c>
      <c r="V45">
        <v>0</v>
      </c>
      <c r="W45">
        <v>2</v>
      </c>
      <c r="X45">
        <v>0</v>
      </c>
      <c r="Y45">
        <v>2</v>
      </c>
      <c r="Z45">
        <v>3</v>
      </c>
      <c r="AA45">
        <v>2</v>
      </c>
      <c r="AB45">
        <v>3</v>
      </c>
      <c r="AC45">
        <v>-1</v>
      </c>
      <c r="AD45">
        <v>-2</v>
      </c>
      <c r="AE45">
        <v>0</v>
      </c>
      <c r="AH45">
        <v>3</v>
      </c>
      <c r="AI45">
        <v>0</v>
      </c>
      <c r="AJ45">
        <v>2</v>
      </c>
      <c r="AK45">
        <v>0</v>
      </c>
    </row>
    <row r="46" spans="1:38" x14ac:dyDescent="0.35">
      <c r="A46">
        <v>114364092525</v>
      </c>
      <c r="B46">
        <v>423875902</v>
      </c>
      <c r="C46" s="2">
        <v>45117.784872685188</v>
      </c>
      <c r="D46" s="2">
        <v>45117.80190972222</v>
      </c>
      <c r="E46" t="s">
        <v>388</v>
      </c>
      <c r="F46" s="194">
        <f t="shared" si="0"/>
        <v>1.7037037032423541E-2</v>
      </c>
      <c r="J46">
        <v>1</v>
      </c>
      <c r="M46">
        <v>2</v>
      </c>
      <c r="O46">
        <v>2</v>
      </c>
      <c r="Q46">
        <v>1</v>
      </c>
      <c r="R46">
        <v>3</v>
      </c>
      <c r="S46">
        <v>3</v>
      </c>
      <c r="T46">
        <v>4</v>
      </c>
      <c r="U46">
        <v>2</v>
      </c>
      <c r="V46">
        <v>0</v>
      </c>
      <c r="W46">
        <v>0</v>
      </c>
      <c r="X46">
        <v>0</v>
      </c>
      <c r="Y46">
        <v>2</v>
      </c>
      <c r="Z46">
        <v>3</v>
      </c>
      <c r="AA46">
        <v>2</v>
      </c>
      <c r="AB46">
        <v>3</v>
      </c>
      <c r="AC46">
        <v>-2</v>
      </c>
      <c r="AD46">
        <v>0</v>
      </c>
      <c r="AE46">
        <v>1</v>
      </c>
      <c r="AF46" t="s">
        <v>389</v>
      </c>
      <c r="AG46" t="s">
        <v>390</v>
      </c>
      <c r="AH46">
        <v>2</v>
      </c>
      <c r="AI46">
        <v>1</v>
      </c>
      <c r="AJ46">
        <v>2</v>
      </c>
      <c r="AK46">
        <v>1</v>
      </c>
    </row>
    <row r="47" spans="1:38" x14ac:dyDescent="0.35">
      <c r="A47">
        <v>114364092039</v>
      </c>
      <c r="B47">
        <v>423875902</v>
      </c>
      <c r="C47" s="2">
        <v>45117.784247685187</v>
      </c>
      <c r="D47" s="2">
        <v>45117.80128472222</v>
      </c>
      <c r="E47" t="s">
        <v>391</v>
      </c>
      <c r="F47" s="194">
        <f t="shared" si="0"/>
        <v>1.7037037032423541E-2</v>
      </c>
      <c r="J47">
        <v>1</v>
      </c>
      <c r="M47">
        <v>2</v>
      </c>
      <c r="O47">
        <v>2</v>
      </c>
      <c r="Q47">
        <v>1</v>
      </c>
      <c r="R47">
        <v>4</v>
      </c>
      <c r="S47">
        <v>4</v>
      </c>
      <c r="T47">
        <v>3</v>
      </c>
      <c r="U47">
        <v>2</v>
      </c>
      <c r="V47">
        <v>-1</v>
      </c>
      <c r="W47">
        <v>0</v>
      </c>
      <c r="X47">
        <v>1</v>
      </c>
      <c r="Y47">
        <v>2</v>
      </c>
      <c r="Z47">
        <v>3</v>
      </c>
      <c r="AA47">
        <v>2</v>
      </c>
      <c r="AB47">
        <v>3</v>
      </c>
      <c r="AC47">
        <v>-1</v>
      </c>
      <c r="AD47">
        <v>-1</v>
      </c>
      <c r="AE47">
        <v>1</v>
      </c>
      <c r="AH47">
        <v>2</v>
      </c>
      <c r="AI47">
        <v>0</v>
      </c>
      <c r="AJ47">
        <v>2</v>
      </c>
    </row>
    <row r="48" spans="1:38" x14ac:dyDescent="0.35">
      <c r="A48">
        <v>114364092282</v>
      </c>
      <c r="B48">
        <v>423875902</v>
      </c>
      <c r="C48" s="2">
        <v>45117.784571759257</v>
      </c>
      <c r="D48" s="2">
        <v>45117.801620370374</v>
      </c>
      <c r="E48" t="s">
        <v>392</v>
      </c>
      <c r="F48" s="194">
        <f t="shared" si="0"/>
        <v>1.7048611116479151E-2</v>
      </c>
      <c r="J48">
        <v>1</v>
      </c>
      <c r="M48">
        <v>2</v>
      </c>
      <c r="O48">
        <v>2</v>
      </c>
      <c r="Q48">
        <v>1</v>
      </c>
      <c r="R48">
        <v>4</v>
      </c>
      <c r="S48">
        <v>2</v>
      </c>
      <c r="T48">
        <v>3</v>
      </c>
      <c r="U48">
        <v>3</v>
      </c>
      <c r="V48">
        <v>1</v>
      </c>
      <c r="W48">
        <v>2</v>
      </c>
      <c r="X48">
        <v>1</v>
      </c>
      <c r="Y48">
        <v>2</v>
      </c>
      <c r="Z48">
        <v>2</v>
      </c>
      <c r="AA48">
        <v>2</v>
      </c>
      <c r="AB48">
        <v>2</v>
      </c>
      <c r="AC48">
        <v>1</v>
      </c>
      <c r="AD48">
        <v>1</v>
      </c>
      <c r="AE48">
        <v>1</v>
      </c>
      <c r="AF48" t="s">
        <v>393</v>
      </c>
      <c r="AH48">
        <v>1</v>
      </c>
      <c r="AI48">
        <v>0</v>
      </c>
      <c r="AJ48">
        <v>1</v>
      </c>
      <c r="AK48">
        <v>0</v>
      </c>
    </row>
    <row r="49" spans="1:37" x14ac:dyDescent="0.35">
      <c r="A49">
        <v>114364092051</v>
      </c>
      <c r="B49">
        <v>423875902</v>
      </c>
      <c r="C49" s="2">
        <v>45117.784259259257</v>
      </c>
      <c r="D49" s="2">
        <v>45117.801319444443</v>
      </c>
      <c r="E49" t="s">
        <v>394</v>
      </c>
      <c r="F49" s="194">
        <f t="shared" si="0"/>
        <v>1.7060185185982846E-2</v>
      </c>
      <c r="J49">
        <v>2</v>
      </c>
      <c r="M49">
        <v>2</v>
      </c>
      <c r="O49">
        <v>2</v>
      </c>
      <c r="Q49">
        <v>1</v>
      </c>
      <c r="R49">
        <v>3</v>
      </c>
      <c r="S49">
        <v>4</v>
      </c>
      <c r="T49">
        <v>2</v>
      </c>
      <c r="U49">
        <v>3</v>
      </c>
      <c r="V49">
        <v>1</v>
      </c>
      <c r="W49">
        <v>-2</v>
      </c>
      <c r="X49">
        <v>2</v>
      </c>
      <c r="Y49">
        <v>2</v>
      </c>
      <c r="Z49">
        <v>3</v>
      </c>
      <c r="AA49">
        <v>2</v>
      </c>
      <c r="AB49">
        <v>3</v>
      </c>
      <c r="AC49">
        <v>-1</v>
      </c>
      <c r="AD49">
        <v>-2</v>
      </c>
      <c r="AE49">
        <v>2</v>
      </c>
    </row>
    <row r="50" spans="1:37" x14ac:dyDescent="0.35">
      <c r="A50">
        <v>114364091928</v>
      </c>
      <c r="B50">
        <v>423875902</v>
      </c>
      <c r="C50" s="2">
        <v>45117.784062500003</v>
      </c>
      <c r="D50" s="2">
        <v>45117.801168981481</v>
      </c>
      <c r="E50" t="s">
        <v>395</v>
      </c>
      <c r="F50" s="194">
        <f t="shared" si="0"/>
        <v>1.710648147854954E-2</v>
      </c>
      <c r="J50">
        <v>1</v>
      </c>
      <c r="M50">
        <v>0</v>
      </c>
      <c r="N50" t="s">
        <v>396</v>
      </c>
      <c r="O50">
        <v>2</v>
      </c>
      <c r="Q50">
        <v>1</v>
      </c>
      <c r="R50">
        <v>4</v>
      </c>
      <c r="S50">
        <v>4</v>
      </c>
      <c r="T50">
        <v>5</v>
      </c>
      <c r="U50">
        <v>3</v>
      </c>
      <c r="V50">
        <v>2</v>
      </c>
      <c r="W50">
        <v>-2</v>
      </c>
      <c r="X50">
        <v>-2</v>
      </c>
      <c r="Y50">
        <v>2</v>
      </c>
      <c r="Z50">
        <v>3</v>
      </c>
      <c r="AA50">
        <v>2</v>
      </c>
      <c r="AB50">
        <v>2</v>
      </c>
      <c r="AC50">
        <v>-1</v>
      </c>
      <c r="AD50">
        <v>-1</v>
      </c>
      <c r="AE50">
        <v>0</v>
      </c>
      <c r="AH50">
        <v>2</v>
      </c>
      <c r="AI50">
        <v>2</v>
      </c>
      <c r="AJ50">
        <v>2</v>
      </c>
      <c r="AK50">
        <v>2</v>
      </c>
    </row>
    <row r="51" spans="1:37" x14ac:dyDescent="0.35">
      <c r="A51">
        <v>114364091808</v>
      </c>
      <c r="B51">
        <v>423875902</v>
      </c>
      <c r="C51" s="2">
        <v>45117.784004629626</v>
      </c>
      <c r="D51" s="2">
        <v>45117.801111111112</v>
      </c>
      <c r="E51" t="s">
        <v>397</v>
      </c>
      <c r="F51" s="194">
        <f t="shared" si="0"/>
        <v>1.7106481485825498E-2</v>
      </c>
      <c r="J51">
        <v>1</v>
      </c>
      <c r="M51">
        <v>3</v>
      </c>
      <c r="O51">
        <v>2</v>
      </c>
      <c r="Q51">
        <v>1</v>
      </c>
      <c r="R51">
        <v>3</v>
      </c>
      <c r="S51">
        <v>2</v>
      </c>
      <c r="T51">
        <v>5</v>
      </c>
      <c r="U51">
        <v>2</v>
      </c>
      <c r="V51">
        <v>1</v>
      </c>
      <c r="W51">
        <v>-2</v>
      </c>
      <c r="X51">
        <v>0</v>
      </c>
      <c r="Y51">
        <v>4</v>
      </c>
      <c r="Z51">
        <v>3</v>
      </c>
      <c r="AA51">
        <v>2</v>
      </c>
      <c r="AB51">
        <v>3</v>
      </c>
      <c r="AC51">
        <v>-1</v>
      </c>
      <c r="AD51">
        <v>-2</v>
      </c>
      <c r="AE51">
        <v>0</v>
      </c>
      <c r="AH51">
        <v>1</v>
      </c>
      <c r="AI51">
        <v>1</v>
      </c>
      <c r="AJ51">
        <v>1</v>
      </c>
      <c r="AK51">
        <v>0</v>
      </c>
    </row>
    <row r="52" spans="1:37" x14ac:dyDescent="0.35">
      <c r="A52">
        <v>114364091830</v>
      </c>
      <c r="B52">
        <v>423875902</v>
      </c>
      <c r="C52" s="2">
        <v>45117.784062500003</v>
      </c>
      <c r="D52" s="2">
        <v>45117.801180555558</v>
      </c>
      <c r="E52" t="s">
        <v>398</v>
      </c>
      <c r="F52" s="194">
        <f t="shared" si="0"/>
        <v>1.7118055555329192E-2</v>
      </c>
      <c r="J52">
        <v>1</v>
      </c>
      <c r="M52">
        <v>2</v>
      </c>
      <c r="O52">
        <v>2</v>
      </c>
      <c r="Q52">
        <v>1</v>
      </c>
      <c r="R52">
        <v>3</v>
      </c>
      <c r="S52">
        <v>3</v>
      </c>
      <c r="T52">
        <v>3</v>
      </c>
      <c r="U52">
        <v>3</v>
      </c>
      <c r="V52">
        <v>1</v>
      </c>
      <c r="W52">
        <v>0</v>
      </c>
      <c r="X52">
        <v>1</v>
      </c>
      <c r="Y52">
        <v>2</v>
      </c>
      <c r="Z52">
        <v>3</v>
      </c>
      <c r="AA52">
        <v>2</v>
      </c>
      <c r="AB52">
        <v>3</v>
      </c>
      <c r="AC52">
        <v>-1</v>
      </c>
      <c r="AD52">
        <v>0</v>
      </c>
      <c r="AE52">
        <v>1</v>
      </c>
      <c r="AH52">
        <v>2</v>
      </c>
      <c r="AI52">
        <v>1</v>
      </c>
      <c r="AJ52">
        <v>1</v>
      </c>
      <c r="AK52">
        <v>0</v>
      </c>
    </row>
    <row r="53" spans="1:37" x14ac:dyDescent="0.35">
      <c r="A53">
        <v>114364092517</v>
      </c>
      <c r="B53">
        <v>423875902</v>
      </c>
      <c r="C53" s="2">
        <v>45117.784803240742</v>
      </c>
      <c r="D53" s="2">
        <v>45117.801932870374</v>
      </c>
      <c r="E53" t="s">
        <v>399</v>
      </c>
      <c r="F53" s="194">
        <f t="shared" si="0"/>
        <v>1.7129629632108845E-2</v>
      </c>
      <c r="J53">
        <v>1</v>
      </c>
      <c r="M53">
        <v>2</v>
      </c>
      <c r="O53">
        <v>2</v>
      </c>
      <c r="Q53">
        <v>1</v>
      </c>
      <c r="R53">
        <v>3</v>
      </c>
      <c r="S53">
        <v>4</v>
      </c>
      <c r="T53">
        <v>3</v>
      </c>
      <c r="U53">
        <v>2</v>
      </c>
      <c r="V53">
        <v>0</v>
      </c>
      <c r="W53">
        <v>-1</v>
      </c>
      <c r="X53">
        <v>1</v>
      </c>
      <c r="Y53">
        <v>2</v>
      </c>
      <c r="Z53">
        <v>3</v>
      </c>
      <c r="AA53">
        <v>2</v>
      </c>
      <c r="AB53">
        <v>3</v>
      </c>
      <c r="AC53">
        <v>-1</v>
      </c>
      <c r="AD53">
        <v>-1</v>
      </c>
      <c r="AE53">
        <v>1</v>
      </c>
      <c r="AF53" t="s">
        <v>400</v>
      </c>
      <c r="AG53" t="s">
        <v>401</v>
      </c>
      <c r="AH53">
        <v>3</v>
      </c>
      <c r="AI53">
        <v>0</v>
      </c>
      <c r="AJ53">
        <v>2</v>
      </c>
      <c r="AK53">
        <v>0</v>
      </c>
    </row>
    <row r="54" spans="1:37" x14ac:dyDescent="0.35">
      <c r="A54">
        <v>114364091889</v>
      </c>
      <c r="B54">
        <v>423875902</v>
      </c>
      <c r="C54" s="2">
        <v>45117.784039351849</v>
      </c>
      <c r="D54" s="2">
        <v>45117.801168981481</v>
      </c>
      <c r="E54" t="s">
        <v>402</v>
      </c>
      <c r="F54" s="194">
        <f t="shared" si="0"/>
        <v>1.7129629632108845E-2</v>
      </c>
      <c r="J54">
        <v>1</v>
      </c>
      <c r="M54">
        <v>2</v>
      </c>
      <c r="O54">
        <v>2</v>
      </c>
      <c r="Q54">
        <v>1</v>
      </c>
      <c r="R54">
        <v>2</v>
      </c>
      <c r="S54">
        <v>3</v>
      </c>
      <c r="T54">
        <v>2</v>
      </c>
      <c r="U54">
        <v>3</v>
      </c>
      <c r="V54">
        <v>-1</v>
      </c>
      <c r="W54">
        <v>-1</v>
      </c>
      <c r="X54">
        <v>2</v>
      </c>
      <c r="Y54">
        <v>2</v>
      </c>
      <c r="Z54">
        <v>3</v>
      </c>
      <c r="AA54">
        <v>2</v>
      </c>
      <c r="AB54">
        <v>3</v>
      </c>
      <c r="AC54">
        <v>-1</v>
      </c>
      <c r="AD54">
        <v>-1</v>
      </c>
      <c r="AE54">
        <v>2</v>
      </c>
      <c r="AH54">
        <v>2</v>
      </c>
      <c r="AI54">
        <v>0</v>
      </c>
      <c r="AJ54">
        <v>2</v>
      </c>
      <c r="AK54">
        <v>0</v>
      </c>
    </row>
    <row r="55" spans="1:37" x14ac:dyDescent="0.35">
      <c r="A55">
        <v>114364092470</v>
      </c>
      <c r="B55">
        <v>423875902</v>
      </c>
      <c r="C55" s="2">
        <v>45117.78465277778</v>
      </c>
      <c r="D55" s="2">
        <v>45117.801793981482</v>
      </c>
      <c r="E55" t="s">
        <v>403</v>
      </c>
      <c r="F55" s="194">
        <f t="shared" si="0"/>
        <v>1.714120370161254E-2</v>
      </c>
      <c r="J55">
        <v>1</v>
      </c>
      <c r="M55">
        <v>2</v>
      </c>
      <c r="O55">
        <v>2</v>
      </c>
      <c r="Q55">
        <v>1</v>
      </c>
      <c r="R55">
        <v>4</v>
      </c>
      <c r="S55">
        <v>3</v>
      </c>
      <c r="T55">
        <v>3</v>
      </c>
      <c r="U55">
        <v>3</v>
      </c>
      <c r="V55">
        <v>2</v>
      </c>
      <c r="W55">
        <v>-2</v>
      </c>
      <c r="X55">
        <v>0</v>
      </c>
      <c r="Y55">
        <v>2</v>
      </c>
      <c r="Z55">
        <v>3</v>
      </c>
      <c r="AA55">
        <v>2</v>
      </c>
      <c r="AB55">
        <v>3</v>
      </c>
      <c r="AC55">
        <v>0</v>
      </c>
      <c r="AD55">
        <v>-2</v>
      </c>
      <c r="AE55">
        <v>0</v>
      </c>
      <c r="AG55" t="s">
        <v>404</v>
      </c>
      <c r="AH55">
        <v>2</v>
      </c>
      <c r="AI55">
        <v>0</v>
      </c>
      <c r="AJ55">
        <v>1</v>
      </c>
      <c r="AK55">
        <v>1</v>
      </c>
    </row>
    <row r="56" spans="1:37" x14ac:dyDescent="0.35">
      <c r="A56">
        <v>114364091859</v>
      </c>
      <c r="B56">
        <v>423875902</v>
      </c>
      <c r="C56" s="2">
        <v>45117.784074074072</v>
      </c>
      <c r="D56" s="2">
        <v>45117.801215277781</v>
      </c>
      <c r="E56" t="s">
        <v>405</v>
      </c>
      <c r="F56" s="194">
        <f t="shared" si="0"/>
        <v>1.7141203708888497E-2</v>
      </c>
      <c r="J56">
        <v>1</v>
      </c>
      <c r="M56">
        <v>1</v>
      </c>
      <c r="O56">
        <v>2</v>
      </c>
      <c r="Q56">
        <v>1</v>
      </c>
      <c r="R56">
        <v>3</v>
      </c>
      <c r="S56">
        <v>2</v>
      </c>
      <c r="T56">
        <v>4</v>
      </c>
      <c r="U56">
        <v>3</v>
      </c>
      <c r="V56">
        <v>1</v>
      </c>
      <c r="W56">
        <v>0</v>
      </c>
      <c r="X56">
        <v>1</v>
      </c>
      <c r="Y56">
        <v>2</v>
      </c>
      <c r="Z56">
        <v>3</v>
      </c>
      <c r="AA56">
        <v>2</v>
      </c>
      <c r="AB56">
        <v>3</v>
      </c>
      <c r="AC56">
        <v>-2</v>
      </c>
      <c r="AD56">
        <v>1</v>
      </c>
      <c r="AE56">
        <v>2</v>
      </c>
      <c r="AF56" t="s">
        <v>406</v>
      </c>
      <c r="AG56" t="s">
        <v>407</v>
      </c>
      <c r="AH56">
        <v>3</v>
      </c>
      <c r="AI56">
        <v>2</v>
      </c>
      <c r="AJ56">
        <v>3</v>
      </c>
      <c r="AK56">
        <v>3</v>
      </c>
    </row>
    <row r="57" spans="1:37" x14ac:dyDescent="0.35">
      <c r="A57">
        <v>114364091917</v>
      </c>
      <c r="B57">
        <v>423875902</v>
      </c>
      <c r="C57" s="2">
        <v>45117.784143518518</v>
      </c>
      <c r="D57" s="2">
        <v>45117.801296296297</v>
      </c>
      <c r="E57" t="s">
        <v>408</v>
      </c>
      <c r="F57" s="194">
        <f t="shared" si="0"/>
        <v>1.7152777778392192E-2</v>
      </c>
      <c r="J57">
        <v>1</v>
      </c>
      <c r="M57">
        <v>2</v>
      </c>
      <c r="O57">
        <v>2</v>
      </c>
      <c r="Q57">
        <v>1</v>
      </c>
      <c r="R57">
        <v>4</v>
      </c>
      <c r="S57">
        <v>1</v>
      </c>
      <c r="T57">
        <v>5</v>
      </c>
      <c r="U57">
        <v>1</v>
      </c>
      <c r="V57">
        <v>2</v>
      </c>
      <c r="W57">
        <v>-2</v>
      </c>
      <c r="X57">
        <v>-2</v>
      </c>
      <c r="Y57">
        <v>2</v>
      </c>
      <c r="Z57">
        <v>2</v>
      </c>
      <c r="AA57">
        <v>5</v>
      </c>
      <c r="AB57">
        <v>2</v>
      </c>
      <c r="AC57">
        <v>-2</v>
      </c>
      <c r="AD57">
        <v>2</v>
      </c>
      <c r="AE57">
        <v>-1</v>
      </c>
      <c r="AF57" t="s">
        <v>409</v>
      </c>
      <c r="AG57" t="s">
        <v>390</v>
      </c>
      <c r="AH57">
        <v>2</v>
      </c>
      <c r="AI57">
        <v>0</v>
      </c>
      <c r="AJ57">
        <v>0</v>
      </c>
      <c r="AK57">
        <v>0</v>
      </c>
    </row>
    <row r="58" spans="1:37" x14ac:dyDescent="0.35">
      <c r="A58">
        <v>114364092029</v>
      </c>
      <c r="B58">
        <v>423875902</v>
      </c>
      <c r="C58" s="2">
        <v>45117.784236111111</v>
      </c>
      <c r="D58" s="2">
        <v>45117.801400462966</v>
      </c>
      <c r="E58" t="s">
        <v>410</v>
      </c>
      <c r="F58" s="194">
        <f t="shared" si="0"/>
        <v>1.7164351855171844E-2</v>
      </c>
      <c r="J58">
        <v>1</v>
      </c>
      <c r="M58">
        <v>2</v>
      </c>
      <c r="O58">
        <v>2</v>
      </c>
      <c r="Q58">
        <v>1</v>
      </c>
      <c r="R58">
        <v>3</v>
      </c>
      <c r="S58">
        <v>3</v>
      </c>
      <c r="T58">
        <v>2</v>
      </c>
      <c r="U58">
        <v>3</v>
      </c>
      <c r="V58">
        <v>0</v>
      </c>
      <c r="W58">
        <v>-2</v>
      </c>
      <c r="X58">
        <v>0</v>
      </c>
      <c r="Y58">
        <v>2</v>
      </c>
      <c r="Z58">
        <v>3</v>
      </c>
      <c r="AA58">
        <v>2</v>
      </c>
      <c r="AB58">
        <v>3</v>
      </c>
      <c r="AC58">
        <v>-2</v>
      </c>
      <c r="AD58">
        <v>-1</v>
      </c>
      <c r="AE58">
        <v>2</v>
      </c>
      <c r="AF58" t="s">
        <v>411</v>
      </c>
      <c r="AH58">
        <v>3</v>
      </c>
      <c r="AI58">
        <v>2</v>
      </c>
      <c r="AJ58">
        <v>2</v>
      </c>
      <c r="AK58">
        <v>1</v>
      </c>
    </row>
    <row r="59" spans="1:37" x14ac:dyDescent="0.35">
      <c r="A59">
        <v>114364091997</v>
      </c>
      <c r="B59">
        <v>423875902</v>
      </c>
      <c r="C59" s="2">
        <v>45117.784178240741</v>
      </c>
      <c r="D59" s="2">
        <v>45117.801354166666</v>
      </c>
      <c r="E59" t="s">
        <v>412</v>
      </c>
      <c r="F59" s="194">
        <f t="shared" si="0"/>
        <v>1.7175925924675539E-2</v>
      </c>
      <c r="J59">
        <v>1</v>
      </c>
      <c r="M59">
        <v>2</v>
      </c>
      <c r="O59">
        <v>2</v>
      </c>
      <c r="Q59">
        <v>1</v>
      </c>
      <c r="R59">
        <v>3</v>
      </c>
      <c r="S59">
        <v>2</v>
      </c>
      <c r="T59">
        <v>3</v>
      </c>
      <c r="U59">
        <v>2</v>
      </c>
      <c r="V59">
        <v>1</v>
      </c>
      <c r="W59">
        <v>0</v>
      </c>
      <c r="X59">
        <v>1</v>
      </c>
      <c r="Y59">
        <v>2</v>
      </c>
      <c r="Z59">
        <v>3</v>
      </c>
      <c r="AA59">
        <v>2</v>
      </c>
      <c r="AB59">
        <v>3</v>
      </c>
      <c r="AC59">
        <v>-1</v>
      </c>
      <c r="AD59">
        <v>1</v>
      </c>
      <c r="AE59">
        <v>1</v>
      </c>
      <c r="AF59" t="s">
        <v>413</v>
      </c>
      <c r="AG59" t="s">
        <v>414</v>
      </c>
      <c r="AH59">
        <v>3</v>
      </c>
      <c r="AI59">
        <v>2</v>
      </c>
      <c r="AJ59">
        <v>2</v>
      </c>
      <c r="AK59">
        <v>1</v>
      </c>
    </row>
    <row r="60" spans="1:37" x14ac:dyDescent="0.35">
      <c r="A60">
        <v>114364092253</v>
      </c>
      <c r="B60">
        <v>423875902</v>
      </c>
      <c r="C60" s="2">
        <v>45117.784421296295</v>
      </c>
      <c r="D60" s="2">
        <v>45117.801608796297</v>
      </c>
      <c r="E60" t="s">
        <v>415</v>
      </c>
      <c r="F60" s="194">
        <f t="shared" si="0"/>
        <v>1.7187500001455192E-2</v>
      </c>
      <c r="J60">
        <v>1</v>
      </c>
      <c r="M60">
        <v>1</v>
      </c>
      <c r="O60">
        <v>2</v>
      </c>
      <c r="Q60">
        <v>1</v>
      </c>
      <c r="R60">
        <v>2</v>
      </c>
      <c r="S60">
        <v>3</v>
      </c>
      <c r="T60">
        <v>2</v>
      </c>
      <c r="U60">
        <v>3</v>
      </c>
      <c r="V60">
        <v>-1</v>
      </c>
      <c r="W60">
        <v>-2</v>
      </c>
      <c r="X60">
        <v>1</v>
      </c>
      <c r="Y60">
        <v>2</v>
      </c>
      <c r="Z60">
        <v>3</v>
      </c>
      <c r="AA60">
        <v>2</v>
      </c>
      <c r="AB60">
        <v>3</v>
      </c>
      <c r="AC60">
        <v>-2</v>
      </c>
      <c r="AD60">
        <v>-2</v>
      </c>
      <c r="AE60">
        <v>1</v>
      </c>
      <c r="AF60" t="s">
        <v>416</v>
      </c>
      <c r="AH60">
        <v>2</v>
      </c>
      <c r="AI60">
        <v>1</v>
      </c>
      <c r="AJ60">
        <v>2</v>
      </c>
      <c r="AK60">
        <v>1</v>
      </c>
    </row>
    <row r="61" spans="1:37" x14ac:dyDescent="0.35">
      <c r="A61">
        <v>114364092026</v>
      </c>
      <c r="B61">
        <v>423875902</v>
      </c>
      <c r="C61" s="2">
        <v>45117.784120370372</v>
      </c>
      <c r="D61" s="2">
        <v>45117.801319444443</v>
      </c>
      <c r="E61" t="s">
        <v>417</v>
      </c>
      <c r="F61" s="194">
        <f t="shared" si="0"/>
        <v>1.7199074070958886E-2</v>
      </c>
      <c r="J61">
        <v>1</v>
      </c>
      <c r="M61">
        <v>2</v>
      </c>
      <c r="O61">
        <v>2</v>
      </c>
      <c r="Q61">
        <v>1</v>
      </c>
      <c r="R61">
        <v>3</v>
      </c>
      <c r="S61">
        <v>3</v>
      </c>
      <c r="T61">
        <v>3</v>
      </c>
      <c r="U61">
        <v>4</v>
      </c>
      <c r="V61">
        <v>1</v>
      </c>
      <c r="W61">
        <v>-2</v>
      </c>
      <c r="X61">
        <v>1</v>
      </c>
      <c r="Y61">
        <v>2</v>
      </c>
      <c r="Z61">
        <v>3</v>
      </c>
      <c r="AA61">
        <v>2</v>
      </c>
      <c r="AB61">
        <v>4</v>
      </c>
      <c r="AC61">
        <v>-1</v>
      </c>
      <c r="AD61">
        <v>-1</v>
      </c>
      <c r="AE61">
        <v>-1</v>
      </c>
    </row>
    <row r="62" spans="1:37" x14ac:dyDescent="0.35">
      <c r="A62">
        <v>114364092237</v>
      </c>
      <c r="B62">
        <v>423875902</v>
      </c>
      <c r="C62" s="2">
        <v>45117.78429398148</v>
      </c>
      <c r="D62" s="2">
        <v>45117.801493055558</v>
      </c>
      <c r="E62" t="s">
        <v>418</v>
      </c>
      <c r="F62" s="194">
        <f t="shared" si="0"/>
        <v>1.7199074078234844E-2</v>
      </c>
      <c r="J62">
        <v>1</v>
      </c>
      <c r="M62">
        <v>3</v>
      </c>
      <c r="O62">
        <v>2</v>
      </c>
      <c r="Q62">
        <v>1</v>
      </c>
      <c r="R62">
        <v>4</v>
      </c>
      <c r="S62">
        <v>4</v>
      </c>
      <c r="T62">
        <v>3</v>
      </c>
      <c r="U62">
        <v>1</v>
      </c>
      <c r="V62">
        <v>2</v>
      </c>
      <c r="W62">
        <v>-2</v>
      </c>
      <c r="X62">
        <v>1</v>
      </c>
      <c r="Y62">
        <v>2</v>
      </c>
      <c r="Z62">
        <v>3</v>
      </c>
      <c r="AA62">
        <v>1</v>
      </c>
      <c r="AB62">
        <v>3</v>
      </c>
      <c r="AC62">
        <v>1</v>
      </c>
      <c r="AD62">
        <v>1</v>
      </c>
      <c r="AE62">
        <v>1</v>
      </c>
      <c r="AH62">
        <v>3</v>
      </c>
      <c r="AI62">
        <v>0</v>
      </c>
      <c r="AJ62">
        <v>2</v>
      </c>
      <c r="AK62">
        <v>2</v>
      </c>
    </row>
    <row r="63" spans="1:37" x14ac:dyDescent="0.35">
      <c r="A63">
        <v>114364091832</v>
      </c>
      <c r="B63">
        <v>423875902</v>
      </c>
      <c r="C63" s="2">
        <v>45117.783993055556</v>
      </c>
      <c r="D63" s="2">
        <v>45117.801238425927</v>
      </c>
      <c r="E63" t="s">
        <v>419</v>
      </c>
      <c r="F63" s="194">
        <f t="shared" si="0"/>
        <v>1.7245370370801538E-2</v>
      </c>
      <c r="J63">
        <v>1</v>
      </c>
      <c r="M63">
        <v>1</v>
      </c>
      <c r="O63">
        <v>2</v>
      </c>
      <c r="Q63">
        <v>1</v>
      </c>
      <c r="R63">
        <v>4</v>
      </c>
      <c r="S63">
        <v>3</v>
      </c>
      <c r="T63">
        <v>1</v>
      </c>
      <c r="U63">
        <v>3</v>
      </c>
      <c r="V63">
        <v>2</v>
      </c>
      <c r="W63">
        <v>-1</v>
      </c>
      <c r="X63">
        <v>0</v>
      </c>
      <c r="Y63">
        <v>2</v>
      </c>
      <c r="Z63">
        <v>3</v>
      </c>
      <c r="AA63">
        <v>2</v>
      </c>
      <c r="AB63">
        <v>3</v>
      </c>
      <c r="AC63">
        <v>-1</v>
      </c>
      <c r="AD63">
        <v>-1</v>
      </c>
      <c r="AE63">
        <v>1</v>
      </c>
      <c r="AH63">
        <v>2</v>
      </c>
      <c r="AI63">
        <v>0</v>
      </c>
      <c r="AJ63">
        <v>2</v>
      </c>
      <c r="AK63">
        <v>0</v>
      </c>
    </row>
    <row r="64" spans="1:37" x14ac:dyDescent="0.35">
      <c r="A64">
        <v>114364092129</v>
      </c>
      <c r="B64">
        <v>423875902</v>
      </c>
      <c r="C64" s="2">
        <v>45117.784398148149</v>
      </c>
      <c r="D64" s="2">
        <v>45117.801655092589</v>
      </c>
      <c r="E64" t="s">
        <v>420</v>
      </c>
      <c r="F64" s="194">
        <f t="shared" si="0"/>
        <v>1.7256944440305233E-2</v>
      </c>
      <c r="J64">
        <v>1</v>
      </c>
      <c r="M64">
        <v>1</v>
      </c>
      <c r="O64">
        <v>2</v>
      </c>
      <c r="Q64">
        <v>1</v>
      </c>
      <c r="R64">
        <v>3</v>
      </c>
      <c r="S64">
        <v>3</v>
      </c>
      <c r="T64">
        <v>3</v>
      </c>
      <c r="U64">
        <v>3</v>
      </c>
      <c r="V64">
        <v>0</v>
      </c>
      <c r="W64">
        <v>0</v>
      </c>
      <c r="X64">
        <v>1</v>
      </c>
      <c r="Y64">
        <v>2</v>
      </c>
      <c r="Z64">
        <v>3</v>
      </c>
      <c r="AA64">
        <v>3</v>
      </c>
      <c r="AB64">
        <v>3</v>
      </c>
      <c r="AC64">
        <v>-2</v>
      </c>
      <c r="AD64">
        <v>2</v>
      </c>
      <c r="AE64">
        <v>2</v>
      </c>
      <c r="AF64" t="s">
        <v>421</v>
      </c>
      <c r="AG64" t="s">
        <v>422</v>
      </c>
      <c r="AH64">
        <v>2</v>
      </c>
      <c r="AI64">
        <v>1</v>
      </c>
      <c r="AJ64">
        <v>2</v>
      </c>
      <c r="AK64">
        <v>1</v>
      </c>
    </row>
    <row r="65" spans="1:38" x14ac:dyDescent="0.35">
      <c r="A65">
        <v>114364091980</v>
      </c>
      <c r="B65">
        <v>423875902</v>
      </c>
      <c r="C65" s="2">
        <v>45117.784143518518</v>
      </c>
      <c r="D65" s="2">
        <v>45117.801400462966</v>
      </c>
      <c r="E65" t="s">
        <v>423</v>
      </c>
      <c r="F65" s="194">
        <f t="shared" si="0"/>
        <v>1.7256944447581191E-2</v>
      </c>
      <c r="J65">
        <v>1</v>
      </c>
      <c r="M65">
        <v>2</v>
      </c>
      <c r="O65">
        <v>2</v>
      </c>
      <c r="Q65">
        <v>1</v>
      </c>
      <c r="R65">
        <v>3</v>
      </c>
      <c r="S65">
        <v>4</v>
      </c>
      <c r="T65">
        <v>4</v>
      </c>
      <c r="U65">
        <v>2</v>
      </c>
      <c r="V65">
        <v>0</v>
      </c>
      <c r="W65">
        <v>-1</v>
      </c>
      <c r="X65">
        <v>1</v>
      </c>
      <c r="Y65">
        <v>2</v>
      </c>
      <c r="Z65">
        <v>3</v>
      </c>
      <c r="AA65">
        <v>2</v>
      </c>
      <c r="AB65">
        <v>3</v>
      </c>
      <c r="AC65">
        <v>-1</v>
      </c>
      <c r="AD65">
        <v>-2</v>
      </c>
      <c r="AE65">
        <v>0</v>
      </c>
      <c r="AH65">
        <v>0</v>
      </c>
      <c r="AI65">
        <v>0</v>
      </c>
      <c r="AJ65">
        <v>0</v>
      </c>
      <c r="AK65">
        <v>0</v>
      </c>
    </row>
    <row r="66" spans="1:38" x14ac:dyDescent="0.35">
      <c r="A66">
        <v>114364091860</v>
      </c>
      <c r="B66">
        <v>423875902</v>
      </c>
      <c r="C66" s="2">
        <v>45117.784074074072</v>
      </c>
      <c r="D66" s="2">
        <v>45117.801365740743</v>
      </c>
      <c r="E66" t="s">
        <v>424</v>
      </c>
      <c r="F66" s="194">
        <f t="shared" si="0"/>
        <v>1.729166667064419E-2</v>
      </c>
      <c r="J66">
        <v>1</v>
      </c>
      <c r="M66">
        <v>1</v>
      </c>
      <c r="O66">
        <v>2</v>
      </c>
      <c r="Q66">
        <v>1</v>
      </c>
      <c r="R66">
        <v>3</v>
      </c>
      <c r="S66">
        <v>3</v>
      </c>
      <c r="T66">
        <v>1</v>
      </c>
      <c r="U66">
        <v>2</v>
      </c>
      <c r="V66">
        <v>1</v>
      </c>
      <c r="W66">
        <v>-2</v>
      </c>
      <c r="X66">
        <v>0</v>
      </c>
      <c r="Y66">
        <v>2</v>
      </c>
      <c r="Z66">
        <v>3</v>
      </c>
      <c r="AA66">
        <v>2</v>
      </c>
      <c r="AB66">
        <v>3</v>
      </c>
      <c r="AC66">
        <v>-1</v>
      </c>
      <c r="AD66">
        <v>-2</v>
      </c>
      <c r="AE66">
        <v>0</v>
      </c>
      <c r="AH66">
        <v>1</v>
      </c>
      <c r="AI66">
        <v>0</v>
      </c>
      <c r="AJ66">
        <v>2</v>
      </c>
      <c r="AK66">
        <v>0</v>
      </c>
    </row>
    <row r="67" spans="1:38" x14ac:dyDescent="0.35">
      <c r="A67">
        <v>114364092081</v>
      </c>
      <c r="B67">
        <v>423875902</v>
      </c>
      <c r="C67" s="2">
        <v>45117.784085648149</v>
      </c>
      <c r="D67" s="2">
        <v>45117.801388888889</v>
      </c>
      <c r="E67" t="s">
        <v>425</v>
      </c>
      <c r="F67" s="194">
        <f t="shared" si="0"/>
        <v>1.7303240740147885E-2</v>
      </c>
      <c r="J67">
        <v>1</v>
      </c>
      <c r="M67">
        <v>2</v>
      </c>
      <c r="O67">
        <v>2</v>
      </c>
      <c r="Q67">
        <v>1</v>
      </c>
      <c r="R67">
        <v>3</v>
      </c>
      <c r="S67">
        <v>3</v>
      </c>
      <c r="T67">
        <v>3</v>
      </c>
      <c r="U67">
        <v>2</v>
      </c>
      <c r="V67">
        <v>1</v>
      </c>
      <c r="W67">
        <v>0</v>
      </c>
      <c r="X67">
        <v>1</v>
      </c>
      <c r="Y67">
        <v>2</v>
      </c>
      <c r="Z67">
        <v>3</v>
      </c>
      <c r="AA67">
        <v>3</v>
      </c>
      <c r="AB67">
        <v>3</v>
      </c>
      <c r="AC67">
        <v>-1</v>
      </c>
      <c r="AD67">
        <v>1</v>
      </c>
      <c r="AE67">
        <v>1</v>
      </c>
      <c r="AH67">
        <v>3</v>
      </c>
      <c r="AI67">
        <v>2</v>
      </c>
      <c r="AJ67">
        <v>2</v>
      </c>
      <c r="AK67">
        <v>0</v>
      </c>
    </row>
    <row r="68" spans="1:38" x14ac:dyDescent="0.35">
      <c r="A68">
        <v>114364092056</v>
      </c>
      <c r="B68">
        <v>423875902</v>
      </c>
      <c r="C68" s="2">
        <v>45117.784143518518</v>
      </c>
      <c r="D68" s="2">
        <v>45117.801458333335</v>
      </c>
      <c r="E68" t="s">
        <v>426</v>
      </c>
      <c r="F68" s="194">
        <f t="shared" si="0"/>
        <v>1.7314814816927537E-2</v>
      </c>
      <c r="J68">
        <v>1</v>
      </c>
      <c r="M68">
        <v>0</v>
      </c>
      <c r="N68" t="s">
        <v>427</v>
      </c>
      <c r="O68">
        <v>2</v>
      </c>
      <c r="Q68">
        <v>1</v>
      </c>
      <c r="R68">
        <v>4</v>
      </c>
      <c r="S68">
        <v>3</v>
      </c>
      <c r="T68">
        <v>4</v>
      </c>
      <c r="U68">
        <v>2</v>
      </c>
      <c r="V68">
        <v>-1</v>
      </c>
      <c r="W68">
        <v>-2</v>
      </c>
      <c r="X68">
        <v>0</v>
      </c>
      <c r="Y68">
        <v>2</v>
      </c>
      <c r="Z68">
        <v>3</v>
      </c>
      <c r="AA68">
        <v>4</v>
      </c>
      <c r="AB68">
        <v>2</v>
      </c>
      <c r="AC68">
        <v>-1</v>
      </c>
      <c r="AD68">
        <v>0</v>
      </c>
      <c r="AE68">
        <v>1</v>
      </c>
      <c r="AF68" t="s">
        <v>428</v>
      </c>
      <c r="AG68" t="s">
        <v>390</v>
      </c>
      <c r="AH68">
        <v>3</v>
      </c>
      <c r="AI68">
        <v>0</v>
      </c>
      <c r="AJ68">
        <v>1</v>
      </c>
      <c r="AK68">
        <v>0</v>
      </c>
    </row>
    <row r="69" spans="1:38" x14ac:dyDescent="0.35">
      <c r="A69">
        <v>114364092400</v>
      </c>
      <c r="B69">
        <v>423875902</v>
      </c>
      <c r="C69" s="2">
        <v>45117.784722222219</v>
      </c>
      <c r="D69" s="2">
        <v>45117.802048611113</v>
      </c>
      <c r="E69" t="s">
        <v>429</v>
      </c>
      <c r="F69" s="194">
        <f t="shared" si="0"/>
        <v>1.732638889370719E-2</v>
      </c>
      <c r="J69">
        <v>1</v>
      </c>
      <c r="M69">
        <v>1</v>
      </c>
      <c r="O69">
        <v>2</v>
      </c>
      <c r="Q69">
        <v>1</v>
      </c>
      <c r="R69">
        <v>3</v>
      </c>
      <c r="S69">
        <v>2</v>
      </c>
      <c r="T69">
        <v>2</v>
      </c>
      <c r="U69">
        <v>2</v>
      </c>
      <c r="V69">
        <v>1</v>
      </c>
      <c r="W69">
        <v>0</v>
      </c>
      <c r="X69">
        <v>0</v>
      </c>
      <c r="Y69">
        <v>2</v>
      </c>
      <c r="Z69">
        <v>3</v>
      </c>
      <c r="AA69">
        <v>2</v>
      </c>
      <c r="AB69">
        <v>2</v>
      </c>
      <c r="AC69">
        <v>-1</v>
      </c>
      <c r="AD69">
        <v>-1</v>
      </c>
      <c r="AE69">
        <v>1</v>
      </c>
      <c r="AF69" t="s">
        <v>430</v>
      </c>
      <c r="AG69" t="s">
        <v>431</v>
      </c>
      <c r="AH69">
        <v>2</v>
      </c>
      <c r="AI69">
        <v>0</v>
      </c>
      <c r="AJ69">
        <v>2</v>
      </c>
      <c r="AK69">
        <v>2</v>
      </c>
    </row>
    <row r="70" spans="1:38" x14ac:dyDescent="0.35">
      <c r="A70">
        <v>114364091853</v>
      </c>
      <c r="B70">
        <v>423875902</v>
      </c>
      <c r="C70" s="2">
        <v>45117.78402777778</v>
      </c>
      <c r="D70" s="2">
        <v>45117.801377314812</v>
      </c>
      <c r="E70" t="s">
        <v>432</v>
      </c>
      <c r="F70" s="194">
        <f t="shared" ref="F70:F100" si="1">D70-C70</f>
        <v>1.7349537032714579E-2</v>
      </c>
      <c r="J70">
        <v>1</v>
      </c>
      <c r="M70">
        <v>1</v>
      </c>
      <c r="O70">
        <v>2</v>
      </c>
      <c r="Q70">
        <v>1</v>
      </c>
      <c r="R70">
        <v>4</v>
      </c>
      <c r="S70">
        <v>2</v>
      </c>
      <c r="T70">
        <v>1</v>
      </c>
      <c r="U70">
        <v>3</v>
      </c>
      <c r="V70">
        <v>2</v>
      </c>
      <c r="W70">
        <v>0</v>
      </c>
      <c r="X70">
        <v>1</v>
      </c>
      <c r="Y70">
        <v>2</v>
      </c>
      <c r="Z70">
        <v>3</v>
      </c>
      <c r="AA70">
        <v>1</v>
      </c>
      <c r="AB70">
        <v>3</v>
      </c>
      <c r="AC70">
        <v>-1</v>
      </c>
      <c r="AD70">
        <v>1</v>
      </c>
      <c r="AE70">
        <v>1</v>
      </c>
      <c r="AH70">
        <v>3</v>
      </c>
      <c r="AI70">
        <v>0</v>
      </c>
      <c r="AJ70">
        <v>2</v>
      </c>
      <c r="AK70">
        <v>0</v>
      </c>
    </row>
    <row r="71" spans="1:38" x14ac:dyDescent="0.35">
      <c r="A71">
        <v>114364091923</v>
      </c>
      <c r="B71">
        <v>423875902</v>
      </c>
      <c r="C71" s="2">
        <v>45117.784120370372</v>
      </c>
      <c r="D71" s="2">
        <v>45117.801481481481</v>
      </c>
      <c r="E71" t="s">
        <v>433</v>
      </c>
      <c r="F71" s="194">
        <f t="shared" si="1"/>
        <v>1.7361111109494232E-2</v>
      </c>
      <c r="J71">
        <v>1</v>
      </c>
      <c r="M71">
        <v>1</v>
      </c>
      <c r="O71">
        <v>2</v>
      </c>
      <c r="Q71">
        <v>1</v>
      </c>
      <c r="R71">
        <v>4</v>
      </c>
      <c r="S71">
        <v>3</v>
      </c>
      <c r="T71">
        <v>2</v>
      </c>
      <c r="U71">
        <v>1</v>
      </c>
      <c r="V71">
        <v>2</v>
      </c>
      <c r="W71">
        <v>-2</v>
      </c>
      <c r="X71">
        <v>0</v>
      </c>
      <c r="Y71">
        <v>2</v>
      </c>
      <c r="Z71">
        <v>3</v>
      </c>
      <c r="AA71">
        <v>2</v>
      </c>
      <c r="AB71">
        <v>3</v>
      </c>
      <c r="AC71">
        <v>-2</v>
      </c>
      <c r="AD71">
        <v>-2</v>
      </c>
      <c r="AE71">
        <v>0</v>
      </c>
      <c r="AH71">
        <v>2</v>
      </c>
      <c r="AI71">
        <v>2</v>
      </c>
      <c r="AJ71">
        <v>2</v>
      </c>
      <c r="AK71">
        <v>2</v>
      </c>
    </row>
    <row r="72" spans="1:38" x14ac:dyDescent="0.35">
      <c r="A72">
        <v>114364091847</v>
      </c>
      <c r="B72">
        <v>423875902</v>
      </c>
      <c r="C72" s="2">
        <v>45117.78402777778</v>
      </c>
      <c r="D72" s="2">
        <v>45117.801388888889</v>
      </c>
      <c r="E72" t="s">
        <v>434</v>
      </c>
      <c r="F72" s="194">
        <f t="shared" si="1"/>
        <v>1.7361111109494232E-2</v>
      </c>
      <c r="J72">
        <v>1</v>
      </c>
      <c r="M72">
        <v>2</v>
      </c>
      <c r="O72">
        <v>2</v>
      </c>
      <c r="Q72">
        <v>1</v>
      </c>
      <c r="R72">
        <v>3</v>
      </c>
      <c r="S72">
        <v>3</v>
      </c>
      <c r="T72">
        <v>3</v>
      </c>
      <c r="U72">
        <v>3</v>
      </c>
      <c r="V72">
        <v>-2</v>
      </c>
      <c r="W72">
        <v>1</v>
      </c>
      <c r="X72">
        <v>1</v>
      </c>
      <c r="Y72">
        <v>2</v>
      </c>
      <c r="Z72">
        <v>3</v>
      </c>
      <c r="AA72">
        <v>3</v>
      </c>
      <c r="AB72">
        <v>3</v>
      </c>
      <c r="AC72">
        <v>-2</v>
      </c>
      <c r="AD72">
        <v>2</v>
      </c>
      <c r="AE72">
        <v>2</v>
      </c>
      <c r="AH72">
        <v>3</v>
      </c>
      <c r="AI72">
        <v>3</v>
      </c>
      <c r="AJ72">
        <v>3</v>
      </c>
      <c r="AK72">
        <v>2</v>
      </c>
    </row>
    <row r="73" spans="1:38" x14ac:dyDescent="0.35">
      <c r="A73">
        <v>114364091948</v>
      </c>
      <c r="B73">
        <v>423875902</v>
      </c>
      <c r="C73" s="2">
        <v>45117.784039351849</v>
      </c>
      <c r="D73" s="2">
        <v>45117.801412037035</v>
      </c>
      <c r="E73" t="s">
        <v>435</v>
      </c>
      <c r="F73" s="194">
        <f t="shared" si="1"/>
        <v>1.7372685186273884E-2</v>
      </c>
      <c r="J73">
        <v>1</v>
      </c>
      <c r="M73">
        <v>0</v>
      </c>
      <c r="N73" t="s">
        <v>436</v>
      </c>
      <c r="O73">
        <v>2</v>
      </c>
      <c r="Q73">
        <v>1</v>
      </c>
      <c r="R73">
        <v>3</v>
      </c>
      <c r="S73">
        <v>2</v>
      </c>
      <c r="T73">
        <v>1</v>
      </c>
      <c r="U73">
        <v>2</v>
      </c>
      <c r="V73">
        <v>-2</v>
      </c>
      <c r="W73">
        <v>-2</v>
      </c>
      <c r="X73">
        <v>-2</v>
      </c>
      <c r="Y73">
        <v>2</v>
      </c>
      <c r="Z73">
        <v>3</v>
      </c>
      <c r="AA73">
        <v>2</v>
      </c>
      <c r="AB73">
        <v>3</v>
      </c>
      <c r="AC73">
        <v>0</v>
      </c>
      <c r="AD73">
        <v>-2</v>
      </c>
      <c r="AE73">
        <v>0</v>
      </c>
      <c r="AH73">
        <v>2</v>
      </c>
      <c r="AI73">
        <v>0</v>
      </c>
      <c r="AJ73">
        <v>2</v>
      </c>
      <c r="AK73">
        <v>1</v>
      </c>
    </row>
    <row r="74" spans="1:38" x14ac:dyDescent="0.35">
      <c r="A74">
        <v>114364091871</v>
      </c>
      <c r="B74">
        <v>423875902</v>
      </c>
      <c r="C74" s="2">
        <v>45117.784062500003</v>
      </c>
      <c r="D74" s="2">
        <v>45117.801458333335</v>
      </c>
      <c r="E74" t="s">
        <v>437</v>
      </c>
      <c r="F74" s="194">
        <f t="shared" si="1"/>
        <v>1.7395833332557231E-2</v>
      </c>
      <c r="J74">
        <v>1</v>
      </c>
      <c r="M74">
        <v>1</v>
      </c>
      <c r="O74">
        <v>2</v>
      </c>
      <c r="Q74">
        <v>1</v>
      </c>
      <c r="R74">
        <v>3</v>
      </c>
      <c r="S74">
        <v>4</v>
      </c>
      <c r="T74">
        <v>3</v>
      </c>
      <c r="U74">
        <v>2</v>
      </c>
      <c r="V74">
        <v>0</v>
      </c>
      <c r="W74">
        <v>-2</v>
      </c>
      <c r="X74">
        <v>-2</v>
      </c>
      <c r="Y74">
        <v>2</v>
      </c>
      <c r="Z74">
        <v>3</v>
      </c>
      <c r="AA74">
        <v>2</v>
      </c>
      <c r="AB74">
        <v>3</v>
      </c>
      <c r="AC74">
        <v>-1</v>
      </c>
      <c r="AD74">
        <v>-2</v>
      </c>
      <c r="AE74">
        <v>0</v>
      </c>
      <c r="AH74">
        <v>3</v>
      </c>
      <c r="AI74">
        <v>2</v>
      </c>
      <c r="AJ74">
        <v>2</v>
      </c>
      <c r="AK74">
        <v>2</v>
      </c>
    </row>
    <row r="75" spans="1:38" x14ac:dyDescent="0.35">
      <c r="A75">
        <v>114364092023</v>
      </c>
      <c r="B75">
        <v>423875902</v>
      </c>
      <c r="C75" s="2">
        <v>45117.784189814818</v>
      </c>
      <c r="D75" s="2">
        <v>45117.801620370374</v>
      </c>
      <c r="E75" t="s">
        <v>438</v>
      </c>
      <c r="F75" s="194">
        <f t="shared" si="1"/>
        <v>1.7430555555620231E-2</v>
      </c>
      <c r="J75">
        <v>1</v>
      </c>
      <c r="M75">
        <v>1</v>
      </c>
      <c r="O75">
        <v>2</v>
      </c>
      <c r="Q75">
        <v>1</v>
      </c>
      <c r="R75">
        <v>3</v>
      </c>
      <c r="S75">
        <v>3</v>
      </c>
      <c r="T75">
        <v>2</v>
      </c>
      <c r="U75">
        <v>2</v>
      </c>
      <c r="V75">
        <v>1</v>
      </c>
      <c r="W75">
        <v>-2</v>
      </c>
      <c r="X75">
        <v>1</v>
      </c>
      <c r="Y75">
        <v>2</v>
      </c>
      <c r="Z75">
        <v>3</v>
      </c>
      <c r="AA75">
        <v>2</v>
      </c>
      <c r="AB75">
        <v>3</v>
      </c>
      <c r="AC75">
        <v>-1</v>
      </c>
      <c r="AD75">
        <v>-2</v>
      </c>
      <c r="AE75">
        <v>1</v>
      </c>
      <c r="AF75" t="s">
        <v>439</v>
      </c>
      <c r="AG75" t="s">
        <v>440</v>
      </c>
      <c r="AH75">
        <v>2</v>
      </c>
      <c r="AI75">
        <v>1</v>
      </c>
      <c r="AJ75">
        <v>0</v>
      </c>
      <c r="AK75">
        <v>0</v>
      </c>
    </row>
    <row r="76" spans="1:38" x14ac:dyDescent="0.35">
      <c r="A76">
        <v>114364091954</v>
      </c>
      <c r="B76">
        <v>423875902</v>
      </c>
      <c r="C76" s="2">
        <v>45117.784120370372</v>
      </c>
      <c r="D76" s="2">
        <v>45117.801620370374</v>
      </c>
      <c r="E76" t="s">
        <v>441</v>
      </c>
      <c r="F76" s="194">
        <f t="shared" si="1"/>
        <v>1.750000000174623E-2</v>
      </c>
      <c r="J76">
        <v>1</v>
      </c>
      <c r="M76">
        <v>0</v>
      </c>
      <c r="N76" t="s">
        <v>427</v>
      </c>
      <c r="O76">
        <v>2</v>
      </c>
      <c r="Q76">
        <v>1</v>
      </c>
      <c r="R76">
        <v>3</v>
      </c>
      <c r="S76">
        <v>4</v>
      </c>
      <c r="T76">
        <v>2</v>
      </c>
      <c r="U76">
        <v>2</v>
      </c>
      <c r="V76">
        <v>1</v>
      </c>
      <c r="W76">
        <v>-2</v>
      </c>
      <c r="X76">
        <v>1</v>
      </c>
      <c r="Y76">
        <v>2</v>
      </c>
      <c r="Z76">
        <v>3</v>
      </c>
      <c r="AA76">
        <v>2</v>
      </c>
      <c r="AB76">
        <v>3</v>
      </c>
      <c r="AC76">
        <v>-1</v>
      </c>
      <c r="AD76">
        <v>-2</v>
      </c>
      <c r="AE76">
        <v>1</v>
      </c>
      <c r="AF76" t="s">
        <v>442</v>
      </c>
      <c r="AG76" t="s">
        <v>443</v>
      </c>
      <c r="AH76">
        <v>3</v>
      </c>
      <c r="AI76">
        <v>1</v>
      </c>
      <c r="AJ76">
        <v>1</v>
      </c>
      <c r="AK76">
        <v>0</v>
      </c>
    </row>
    <row r="77" spans="1:38" x14ac:dyDescent="0.35">
      <c r="A77">
        <v>114364091921</v>
      </c>
      <c r="B77">
        <v>423875902</v>
      </c>
      <c r="C77" s="2">
        <v>45117.784062500003</v>
      </c>
      <c r="D77" s="2">
        <v>45117.801574074074</v>
      </c>
      <c r="E77" t="s">
        <v>444</v>
      </c>
      <c r="F77" s="194">
        <f t="shared" si="1"/>
        <v>1.7511574071249925E-2</v>
      </c>
      <c r="J77">
        <v>1</v>
      </c>
      <c r="M77">
        <v>1</v>
      </c>
      <c r="O77">
        <v>2</v>
      </c>
      <c r="Q77">
        <v>1</v>
      </c>
      <c r="R77">
        <v>3</v>
      </c>
      <c r="S77">
        <v>4</v>
      </c>
      <c r="T77">
        <v>1</v>
      </c>
      <c r="U77">
        <v>2</v>
      </c>
      <c r="V77">
        <v>-1</v>
      </c>
      <c r="W77">
        <v>-2</v>
      </c>
      <c r="X77">
        <v>1</v>
      </c>
      <c r="Y77">
        <v>2</v>
      </c>
      <c r="Z77">
        <v>3</v>
      </c>
      <c r="AA77">
        <v>2</v>
      </c>
      <c r="AB77">
        <v>3</v>
      </c>
      <c r="AC77">
        <v>-1</v>
      </c>
      <c r="AD77">
        <v>-1</v>
      </c>
      <c r="AE77">
        <v>1</v>
      </c>
      <c r="AH77">
        <v>3</v>
      </c>
      <c r="AI77">
        <v>2</v>
      </c>
      <c r="AJ77">
        <v>2</v>
      </c>
      <c r="AK77">
        <v>2</v>
      </c>
    </row>
    <row r="78" spans="1:38" x14ac:dyDescent="0.35">
      <c r="A78">
        <v>114364091816</v>
      </c>
      <c r="B78">
        <v>423875902</v>
      </c>
      <c r="C78" s="2">
        <v>45117.784039351849</v>
      </c>
      <c r="D78" s="2">
        <v>45117.801562499997</v>
      </c>
      <c r="E78" t="s">
        <v>445</v>
      </c>
      <c r="F78" s="194">
        <f t="shared" si="1"/>
        <v>1.7523148148029577E-2</v>
      </c>
      <c r="J78">
        <v>1</v>
      </c>
      <c r="M78">
        <v>0</v>
      </c>
      <c r="N78" t="s">
        <v>446</v>
      </c>
      <c r="O78">
        <v>2</v>
      </c>
      <c r="Q78">
        <v>1</v>
      </c>
      <c r="R78">
        <v>3</v>
      </c>
      <c r="S78">
        <v>3</v>
      </c>
      <c r="T78">
        <v>1</v>
      </c>
      <c r="U78">
        <v>2</v>
      </c>
      <c r="V78">
        <v>0</v>
      </c>
      <c r="W78">
        <v>-2</v>
      </c>
      <c r="X78">
        <v>2</v>
      </c>
      <c r="Y78">
        <v>2</v>
      </c>
      <c r="Z78">
        <v>3</v>
      </c>
      <c r="AA78">
        <v>1</v>
      </c>
      <c r="AB78">
        <v>3</v>
      </c>
      <c r="AC78">
        <v>-2</v>
      </c>
      <c r="AD78">
        <v>-2</v>
      </c>
      <c r="AE78">
        <v>0</v>
      </c>
      <c r="AF78" t="s">
        <v>439</v>
      </c>
      <c r="AG78" t="s">
        <v>447</v>
      </c>
      <c r="AH78">
        <v>1</v>
      </c>
      <c r="AI78">
        <v>0</v>
      </c>
      <c r="AJ78">
        <v>1</v>
      </c>
      <c r="AK78">
        <v>1</v>
      </c>
      <c r="AL78" t="s">
        <v>448</v>
      </c>
    </row>
    <row r="79" spans="1:38" x14ac:dyDescent="0.35">
      <c r="A79">
        <v>114364091849</v>
      </c>
      <c r="B79">
        <v>423875902</v>
      </c>
      <c r="C79" s="2">
        <v>45117.784097222226</v>
      </c>
      <c r="D79" s="2">
        <v>45117.80164351852</v>
      </c>
      <c r="E79" t="s">
        <v>449</v>
      </c>
      <c r="F79" s="194">
        <f t="shared" si="1"/>
        <v>1.7546296294312924E-2</v>
      </c>
      <c r="J79">
        <v>1</v>
      </c>
      <c r="M79">
        <v>0</v>
      </c>
      <c r="N79" t="s">
        <v>336</v>
      </c>
      <c r="O79">
        <v>2</v>
      </c>
      <c r="Q79">
        <v>1</v>
      </c>
      <c r="R79">
        <v>3</v>
      </c>
      <c r="S79">
        <v>4</v>
      </c>
      <c r="T79">
        <v>4</v>
      </c>
      <c r="U79">
        <v>3</v>
      </c>
      <c r="V79">
        <v>1</v>
      </c>
      <c r="W79">
        <v>-2</v>
      </c>
      <c r="X79">
        <v>1</v>
      </c>
      <c r="Y79">
        <v>2</v>
      </c>
      <c r="Z79">
        <v>3</v>
      </c>
      <c r="AA79">
        <v>2</v>
      </c>
      <c r="AB79">
        <v>3</v>
      </c>
      <c r="AC79">
        <v>-2</v>
      </c>
      <c r="AD79">
        <v>-2</v>
      </c>
      <c r="AE79">
        <v>2</v>
      </c>
      <c r="AF79" t="s">
        <v>450</v>
      </c>
      <c r="AG79" t="s">
        <v>451</v>
      </c>
      <c r="AH79">
        <v>3</v>
      </c>
      <c r="AI79">
        <v>3</v>
      </c>
      <c r="AJ79">
        <v>3</v>
      </c>
      <c r="AK79">
        <v>1</v>
      </c>
    </row>
    <row r="80" spans="1:38" x14ac:dyDescent="0.35">
      <c r="A80">
        <v>114364091835</v>
      </c>
      <c r="B80">
        <v>423875902</v>
      </c>
      <c r="C80" s="2">
        <v>45117.784062500003</v>
      </c>
      <c r="D80" s="2">
        <v>45117.801620370374</v>
      </c>
      <c r="E80" t="s">
        <v>452</v>
      </c>
      <c r="F80" s="194">
        <f t="shared" si="1"/>
        <v>1.7557870371092577E-2</v>
      </c>
      <c r="J80">
        <v>1</v>
      </c>
      <c r="M80">
        <v>2</v>
      </c>
      <c r="O80">
        <v>2</v>
      </c>
      <c r="Q80">
        <v>1</v>
      </c>
      <c r="R80">
        <v>4</v>
      </c>
      <c r="S80">
        <v>4</v>
      </c>
      <c r="T80">
        <v>2</v>
      </c>
      <c r="U80">
        <v>3</v>
      </c>
      <c r="V80">
        <v>1</v>
      </c>
      <c r="W80">
        <v>-1</v>
      </c>
      <c r="X80">
        <v>-1</v>
      </c>
      <c r="Y80">
        <v>2</v>
      </c>
      <c r="Z80">
        <v>3</v>
      </c>
      <c r="AA80">
        <v>2</v>
      </c>
      <c r="AB80">
        <v>3</v>
      </c>
      <c r="AC80">
        <v>-2</v>
      </c>
      <c r="AD80">
        <v>0</v>
      </c>
      <c r="AE80">
        <v>1</v>
      </c>
      <c r="AF80" t="s">
        <v>453</v>
      </c>
      <c r="AG80" t="s">
        <v>454</v>
      </c>
      <c r="AH80">
        <v>3</v>
      </c>
      <c r="AI80">
        <v>3</v>
      </c>
      <c r="AJ80">
        <v>3</v>
      </c>
      <c r="AK80">
        <v>1</v>
      </c>
    </row>
    <row r="81" spans="1:38" x14ac:dyDescent="0.35">
      <c r="A81">
        <v>114364092428</v>
      </c>
      <c r="B81">
        <v>423875902</v>
      </c>
      <c r="C81" s="2">
        <v>45117.784768518519</v>
      </c>
      <c r="D81" s="2">
        <v>45117.802349537036</v>
      </c>
      <c r="E81" t="s">
        <v>455</v>
      </c>
      <c r="F81" s="194">
        <f t="shared" si="1"/>
        <v>1.7581018517375924E-2</v>
      </c>
      <c r="J81">
        <v>1</v>
      </c>
      <c r="Q81">
        <v>1</v>
      </c>
      <c r="R81">
        <v>2</v>
      </c>
      <c r="S81">
        <v>3</v>
      </c>
      <c r="T81">
        <v>2</v>
      </c>
      <c r="U81">
        <v>3</v>
      </c>
      <c r="V81">
        <v>2</v>
      </c>
      <c r="W81">
        <v>0</v>
      </c>
      <c r="X81">
        <v>1</v>
      </c>
      <c r="Y81">
        <v>2</v>
      </c>
      <c r="Z81">
        <v>3</v>
      </c>
      <c r="AA81">
        <v>2</v>
      </c>
      <c r="AB81">
        <v>3</v>
      </c>
      <c r="AC81">
        <v>1</v>
      </c>
      <c r="AD81">
        <v>0</v>
      </c>
      <c r="AE81">
        <v>1</v>
      </c>
      <c r="AF81" t="s">
        <v>456</v>
      </c>
      <c r="AG81" t="s">
        <v>457</v>
      </c>
      <c r="AH81">
        <v>1</v>
      </c>
      <c r="AI81">
        <v>1</v>
      </c>
      <c r="AJ81">
        <v>1</v>
      </c>
      <c r="AK81">
        <v>2</v>
      </c>
    </row>
    <row r="82" spans="1:38" x14ac:dyDescent="0.35">
      <c r="A82">
        <v>114364091898</v>
      </c>
      <c r="B82">
        <v>423875902</v>
      </c>
      <c r="C82" s="2">
        <v>45117.784074074072</v>
      </c>
      <c r="D82" s="2">
        <v>45117.801678240743</v>
      </c>
      <c r="E82" t="s">
        <v>458</v>
      </c>
      <c r="F82" s="194">
        <f t="shared" si="1"/>
        <v>1.7604166670935228E-2</v>
      </c>
      <c r="J82">
        <v>1</v>
      </c>
      <c r="M82">
        <v>2</v>
      </c>
      <c r="O82">
        <v>2</v>
      </c>
      <c r="Q82">
        <v>1</v>
      </c>
      <c r="R82">
        <v>3</v>
      </c>
      <c r="S82">
        <v>3</v>
      </c>
      <c r="T82">
        <v>1</v>
      </c>
      <c r="U82">
        <v>3</v>
      </c>
      <c r="V82">
        <v>1</v>
      </c>
      <c r="W82">
        <v>-1</v>
      </c>
      <c r="X82">
        <v>2</v>
      </c>
      <c r="Y82">
        <v>2</v>
      </c>
      <c r="Z82">
        <v>3</v>
      </c>
      <c r="AA82">
        <v>2</v>
      </c>
      <c r="AB82">
        <v>2</v>
      </c>
      <c r="AC82">
        <v>-1</v>
      </c>
      <c r="AD82">
        <v>-1</v>
      </c>
      <c r="AE82">
        <v>1</v>
      </c>
      <c r="AH82">
        <v>1</v>
      </c>
      <c r="AI82">
        <v>0</v>
      </c>
    </row>
    <row r="83" spans="1:38" x14ac:dyDescent="0.35">
      <c r="A83">
        <v>114364092530</v>
      </c>
      <c r="B83">
        <v>423875902</v>
      </c>
      <c r="C83" s="2">
        <v>45117.784687500003</v>
      </c>
      <c r="D83" s="2">
        <v>45117.802349537036</v>
      </c>
      <c r="E83" t="s">
        <v>459</v>
      </c>
      <c r="F83" s="194">
        <f t="shared" si="1"/>
        <v>1.7662037033005618E-2</v>
      </c>
      <c r="J83">
        <v>1</v>
      </c>
      <c r="M83">
        <v>1</v>
      </c>
      <c r="O83">
        <v>2</v>
      </c>
      <c r="Q83">
        <v>1</v>
      </c>
      <c r="R83">
        <v>3</v>
      </c>
      <c r="S83">
        <v>3</v>
      </c>
      <c r="T83">
        <v>2</v>
      </c>
      <c r="U83">
        <v>3</v>
      </c>
      <c r="V83">
        <v>-1</v>
      </c>
      <c r="W83">
        <v>-1</v>
      </c>
      <c r="X83">
        <v>2</v>
      </c>
      <c r="Y83">
        <v>2</v>
      </c>
      <c r="Z83">
        <v>3</v>
      </c>
      <c r="AA83">
        <v>2</v>
      </c>
      <c r="AB83">
        <v>3</v>
      </c>
      <c r="AC83">
        <v>-2</v>
      </c>
      <c r="AD83">
        <v>-1</v>
      </c>
      <c r="AE83">
        <v>1</v>
      </c>
      <c r="AH83">
        <v>3</v>
      </c>
      <c r="AI83">
        <v>0</v>
      </c>
      <c r="AJ83">
        <v>2</v>
      </c>
      <c r="AK83">
        <v>0</v>
      </c>
    </row>
    <row r="84" spans="1:38" x14ac:dyDescent="0.35">
      <c r="A84">
        <v>114364091961</v>
      </c>
      <c r="B84">
        <v>423875902</v>
      </c>
      <c r="C84" s="2">
        <v>45117.784062500003</v>
      </c>
      <c r="D84" s="2">
        <v>45117.801770833335</v>
      </c>
      <c r="E84" t="s">
        <v>460</v>
      </c>
      <c r="F84" s="194">
        <f t="shared" si="1"/>
        <v>1.7708333332848269E-2</v>
      </c>
      <c r="J84">
        <v>1</v>
      </c>
      <c r="M84">
        <v>2</v>
      </c>
      <c r="O84">
        <v>2</v>
      </c>
      <c r="Q84">
        <v>1</v>
      </c>
      <c r="R84">
        <v>3</v>
      </c>
      <c r="S84">
        <v>4</v>
      </c>
      <c r="T84">
        <v>4</v>
      </c>
      <c r="U84">
        <v>3</v>
      </c>
      <c r="V84">
        <v>1</v>
      </c>
      <c r="W84">
        <v>1</v>
      </c>
      <c r="X84">
        <v>1</v>
      </c>
      <c r="Y84">
        <v>2</v>
      </c>
      <c r="Z84">
        <v>3</v>
      </c>
      <c r="AA84">
        <v>2</v>
      </c>
      <c r="AB84">
        <v>3</v>
      </c>
      <c r="AC84">
        <v>-2</v>
      </c>
      <c r="AD84">
        <v>1</v>
      </c>
      <c r="AE84">
        <v>2</v>
      </c>
      <c r="AF84" t="s">
        <v>461</v>
      </c>
      <c r="AG84" t="s">
        <v>462</v>
      </c>
      <c r="AH84">
        <v>2</v>
      </c>
      <c r="AI84">
        <v>1</v>
      </c>
      <c r="AJ84">
        <v>2</v>
      </c>
      <c r="AK84">
        <v>0</v>
      </c>
    </row>
    <row r="85" spans="1:38" x14ac:dyDescent="0.35">
      <c r="A85">
        <v>114364092324</v>
      </c>
      <c r="B85">
        <v>423875902</v>
      </c>
      <c r="C85" s="2">
        <v>45117.784641203703</v>
      </c>
      <c r="D85" s="2">
        <v>45117.802418981482</v>
      </c>
      <c r="E85" t="s">
        <v>463</v>
      </c>
      <c r="F85" s="194">
        <f t="shared" si="1"/>
        <v>1.7777777778974269E-2</v>
      </c>
      <c r="J85">
        <v>1</v>
      </c>
      <c r="M85">
        <v>3</v>
      </c>
      <c r="O85">
        <v>2</v>
      </c>
      <c r="Q85">
        <v>1</v>
      </c>
      <c r="R85">
        <v>4</v>
      </c>
      <c r="S85">
        <v>4</v>
      </c>
      <c r="T85">
        <v>1</v>
      </c>
      <c r="U85">
        <v>1</v>
      </c>
      <c r="V85">
        <v>2</v>
      </c>
      <c r="W85">
        <v>-2</v>
      </c>
      <c r="X85">
        <v>-2</v>
      </c>
      <c r="Y85">
        <v>2</v>
      </c>
      <c r="Z85">
        <v>3</v>
      </c>
      <c r="AA85">
        <v>1</v>
      </c>
      <c r="AB85">
        <v>3</v>
      </c>
      <c r="AC85">
        <v>-2</v>
      </c>
      <c r="AD85">
        <v>1</v>
      </c>
      <c r="AE85">
        <v>1</v>
      </c>
      <c r="AF85" t="s">
        <v>464</v>
      </c>
      <c r="AG85" t="s">
        <v>465</v>
      </c>
      <c r="AH85">
        <v>3</v>
      </c>
      <c r="AI85">
        <v>0</v>
      </c>
      <c r="AJ85">
        <v>2</v>
      </c>
      <c r="AK85">
        <v>0</v>
      </c>
    </row>
    <row r="86" spans="1:38" x14ac:dyDescent="0.35">
      <c r="A86">
        <v>114364091914</v>
      </c>
      <c r="B86">
        <v>423875902</v>
      </c>
      <c r="C86" s="2">
        <v>45117.784108796295</v>
      </c>
      <c r="D86" s="2">
        <v>45117.801898148151</v>
      </c>
      <c r="E86" t="s">
        <v>466</v>
      </c>
      <c r="F86" s="194">
        <f t="shared" si="1"/>
        <v>1.7789351855753921E-2</v>
      </c>
      <c r="J86">
        <v>1</v>
      </c>
      <c r="M86">
        <v>1</v>
      </c>
      <c r="O86">
        <v>2</v>
      </c>
      <c r="Q86">
        <v>1</v>
      </c>
      <c r="R86">
        <v>3</v>
      </c>
      <c r="S86">
        <v>3</v>
      </c>
      <c r="T86">
        <v>3</v>
      </c>
      <c r="U86">
        <v>3</v>
      </c>
      <c r="V86">
        <v>1</v>
      </c>
      <c r="W86">
        <v>2</v>
      </c>
      <c r="X86">
        <v>2</v>
      </c>
      <c r="Y86">
        <v>2</v>
      </c>
      <c r="Z86">
        <v>3</v>
      </c>
      <c r="AA86">
        <v>2</v>
      </c>
      <c r="AB86">
        <v>3</v>
      </c>
      <c r="AC86">
        <v>-1</v>
      </c>
      <c r="AD86">
        <v>2</v>
      </c>
      <c r="AE86">
        <v>2</v>
      </c>
      <c r="AF86" t="s">
        <v>467</v>
      </c>
      <c r="AG86" t="s">
        <v>468</v>
      </c>
      <c r="AH86">
        <v>2</v>
      </c>
      <c r="AI86">
        <v>2</v>
      </c>
      <c r="AJ86">
        <v>3</v>
      </c>
      <c r="AK86">
        <v>1</v>
      </c>
    </row>
    <row r="87" spans="1:38" x14ac:dyDescent="0.35">
      <c r="A87">
        <v>114364092012</v>
      </c>
      <c r="B87">
        <v>423875902</v>
      </c>
      <c r="C87" s="2">
        <v>45117.784259259257</v>
      </c>
      <c r="D87" s="2">
        <v>45117.802106481482</v>
      </c>
      <c r="E87" t="s">
        <v>469</v>
      </c>
      <c r="F87" s="194">
        <f t="shared" si="1"/>
        <v>1.7847222225100268E-2</v>
      </c>
      <c r="J87">
        <v>1</v>
      </c>
      <c r="M87">
        <v>1</v>
      </c>
      <c r="O87">
        <v>2</v>
      </c>
      <c r="Q87">
        <v>1</v>
      </c>
      <c r="R87">
        <v>4</v>
      </c>
      <c r="S87">
        <v>3</v>
      </c>
      <c r="T87">
        <v>1</v>
      </c>
      <c r="U87">
        <v>2</v>
      </c>
      <c r="V87">
        <v>1</v>
      </c>
      <c r="W87">
        <v>-2</v>
      </c>
      <c r="X87">
        <v>-2</v>
      </c>
      <c r="Y87">
        <v>2</v>
      </c>
      <c r="Z87">
        <v>3</v>
      </c>
      <c r="AA87">
        <v>1</v>
      </c>
      <c r="AB87">
        <v>3</v>
      </c>
      <c r="AC87">
        <v>2</v>
      </c>
      <c r="AD87">
        <v>2</v>
      </c>
      <c r="AE87">
        <v>2</v>
      </c>
      <c r="AG87" t="s">
        <v>470</v>
      </c>
      <c r="AH87">
        <v>1</v>
      </c>
      <c r="AI87">
        <v>1</v>
      </c>
      <c r="AJ87">
        <v>1</v>
      </c>
      <c r="AK87">
        <v>0</v>
      </c>
    </row>
    <row r="88" spans="1:38" x14ac:dyDescent="0.35">
      <c r="A88">
        <v>114364092054</v>
      </c>
      <c r="B88">
        <v>423875902</v>
      </c>
      <c r="C88" s="2">
        <v>45117.784085648149</v>
      </c>
      <c r="D88" s="2">
        <v>45117.801944444444</v>
      </c>
      <c r="E88" t="s">
        <v>471</v>
      </c>
      <c r="F88" s="194">
        <f t="shared" si="1"/>
        <v>1.7858796294603962E-2</v>
      </c>
      <c r="J88">
        <v>1</v>
      </c>
      <c r="M88">
        <v>1</v>
      </c>
      <c r="O88">
        <v>2</v>
      </c>
      <c r="Q88">
        <v>1</v>
      </c>
      <c r="R88">
        <v>3</v>
      </c>
      <c r="S88">
        <v>3</v>
      </c>
      <c r="T88">
        <v>1</v>
      </c>
      <c r="U88">
        <v>2</v>
      </c>
      <c r="V88">
        <v>2</v>
      </c>
      <c r="W88">
        <v>-2</v>
      </c>
      <c r="X88">
        <v>0</v>
      </c>
      <c r="Y88">
        <v>2</v>
      </c>
      <c r="Z88">
        <v>3</v>
      </c>
      <c r="AA88">
        <v>2</v>
      </c>
      <c r="AB88">
        <v>3</v>
      </c>
      <c r="AC88">
        <v>-2</v>
      </c>
      <c r="AD88">
        <v>-2</v>
      </c>
      <c r="AE88">
        <v>2</v>
      </c>
      <c r="AF88" t="s">
        <v>472</v>
      </c>
      <c r="AG88" t="s">
        <v>473</v>
      </c>
      <c r="AH88">
        <v>3</v>
      </c>
      <c r="AI88">
        <v>1</v>
      </c>
      <c r="AJ88">
        <v>3</v>
      </c>
      <c r="AK88">
        <v>0</v>
      </c>
    </row>
    <row r="89" spans="1:38" x14ac:dyDescent="0.35">
      <c r="A89">
        <v>114364091982</v>
      </c>
      <c r="B89">
        <v>423875902</v>
      </c>
      <c r="C89" s="2">
        <v>45117.784097222226</v>
      </c>
      <c r="D89" s="2">
        <v>45117.802025462966</v>
      </c>
      <c r="E89" t="s">
        <v>474</v>
      </c>
      <c r="F89" s="194">
        <f t="shared" si="1"/>
        <v>1.7928240740729962E-2</v>
      </c>
      <c r="J89">
        <v>1</v>
      </c>
      <c r="M89">
        <v>2</v>
      </c>
      <c r="O89">
        <v>2</v>
      </c>
      <c r="Q89">
        <v>1</v>
      </c>
      <c r="R89">
        <v>2</v>
      </c>
      <c r="S89">
        <v>3</v>
      </c>
      <c r="T89">
        <v>3</v>
      </c>
      <c r="U89">
        <v>3</v>
      </c>
      <c r="V89">
        <v>-1</v>
      </c>
      <c r="W89">
        <v>2</v>
      </c>
      <c r="X89">
        <v>1</v>
      </c>
      <c r="Y89">
        <v>2</v>
      </c>
      <c r="Z89">
        <v>3</v>
      </c>
      <c r="AA89">
        <v>2</v>
      </c>
      <c r="AB89">
        <v>3</v>
      </c>
      <c r="AC89">
        <v>-2</v>
      </c>
      <c r="AD89">
        <v>2</v>
      </c>
      <c r="AE89">
        <v>2</v>
      </c>
      <c r="AF89" t="s">
        <v>475</v>
      </c>
      <c r="AG89" t="s">
        <v>294</v>
      </c>
      <c r="AH89">
        <v>3</v>
      </c>
      <c r="AI89">
        <v>1</v>
      </c>
      <c r="AJ89">
        <v>2</v>
      </c>
      <c r="AK89">
        <v>0</v>
      </c>
    </row>
    <row r="90" spans="1:38" x14ac:dyDescent="0.35">
      <c r="A90">
        <v>114364092075</v>
      </c>
      <c r="B90">
        <v>423875902</v>
      </c>
      <c r="C90" s="2">
        <v>45117.784062500003</v>
      </c>
      <c r="D90" s="2">
        <v>45117.802002314813</v>
      </c>
      <c r="E90" t="s">
        <v>476</v>
      </c>
      <c r="F90" s="194">
        <f t="shared" si="1"/>
        <v>1.7939814810233656E-2</v>
      </c>
      <c r="J90">
        <v>1</v>
      </c>
      <c r="M90">
        <v>2</v>
      </c>
      <c r="O90">
        <v>2</v>
      </c>
      <c r="Q90">
        <v>1</v>
      </c>
      <c r="R90">
        <v>3</v>
      </c>
      <c r="S90">
        <v>4</v>
      </c>
      <c r="T90">
        <v>5</v>
      </c>
      <c r="U90">
        <v>3</v>
      </c>
      <c r="V90">
        <v>1</v>
      </c>
      <c r="W90">
        <v>2</v>
      </c>
      <c r="X90">
        <v>1</v>
      </c>
      <c r="Y90">
        <v>2</v>
      </c>
      <c r="Z90">
        <v>3</v>
      </c>
      <c r="AA90">
        <v>2</v>
      </c>
      <c r="AB90">
        <v>3</v>
      </c>
      <c r="AC90">
        <v>1</v>
      </c>
      <c r="AD90">
        <v>2</v>
      </c>
      <c r="AE90">
        <v>1</v>
      </c>
      <c r="AH90">
        <v>1</v>
      </c>
      <c r="AI90">
        <v>0</v>
      </c>
      <c r="AJ90">
        <v>3</v>
      </c>
      <c r="AK90">
        <v>0</v>
      </c>
    </row>
    <row r="91" spans="1:38" x14ac:dyDescent="0.35">
      <c r="A91">
        <v>114364091964</v>
      </c>
      <c r="B91">
        <v>423875902</v>
      </c>
      <c r="C91" s="2">
        <v>45117.784016203703</v>
      </c>
      <c r="D91" s="2">
        <v>45117.802083333336</v>
      </c>
      <c r="E91" t="s">
        <v>477</v>
      </c>
      <c r="F91" s="194">
        <f t="shared" si="1"/>
        <v>1.806712963298196E-2</v>
      </c>
      <c r="J91">
        <v>1</v>
      </c>
      <c r="M91">
        <v>1</v>
      </c>
      <c r="O91">
        <v>2</v>
      </c>
      <c r="Q91">
        <v>1</v>
      </c>
      <c r="R91">
        <v>3</v>
      </c>
      <c r="S91">
        <v>3</v>
      </c>
      <c r="T91">
        <v>1</v>
      </c>
      <c r="U91">
        <v>2</v>
      </c>
      <c r="V91">
        <v>2</v>
      </c>
      <c r="W91">
        <v>0</v>
      </c>
      <c r="X91">
        <v>1</v>
      </c>
      <c r="Y91">
        <v>2</v>
      </c>
      <c r="Z91">
        <v>3</v>
      </c>
      <c r="AA91">
        <v>2</v>
      </c>
      <c r="AB91">
        <v>3</v>
      </c>
      <c r="AC91">
        <v>-1</v>
      </c>
      <c r="AD91">
        <v>0</v>
      </c>
      <c r="AE91">
        <v>1</v>
      </c>
      <c r="AF91" t="s">
        <v>478</v>
      </c>
      <c r="AG91" t="s">
        <v>479</v>
      </c>
      <c r="AH91">
        <v>2</v>
      </c>
      <c r="AI91">
        <v>0</v>
      </c>
      <c r="AJ91">
        <v>1</v>
      </c>
      <c r="AK91">
        <v>0</v>
      </c>
    </row>
    <row r="92" spans="1:38" x14ac:dyDescent="0.35">
      <c r="A92">
        <v>114364092021</v>
      </c>
      <c r="B92">
        <v>423875902</v>
      </c>
      <c r="C92" s="2">
        <v>45117.784074074072</v>
      </c>
      <c r="D92" s="2">
        <v>45117.802210648151</v>
      </c>
      <c r="E92" t="s">
        <v>480</v>
      </c>
      <c r="F92" s="194">
        <f t="shared" si="1"/>
        <v>1.8136574079107959E-2</v>
      </c>
      <c r="J92">
        <v>1</v>
      </c>
      <c r="M92">
        <v>0</v>
      </c>
      <c r="N92" t="s">
        <v>336</v>
      </c>
      <c r="O92">
        <v>2</v>
      </c>
      <c r="Q92">
        <v>1</v>
      </c>
      <c r="R92">
        <v>4</v>
      </c>
      <c r="S92">
        <v>4</v>
      </c>
      <c r="T92">
        <v>2</v>
      </c>
      <c r="U92">
        <v>2</v>
      </c>
      <c r="V92">
        <v>2</v>
      </c>
      <c r="W92">
        <v>0</v>
      </c>
      <c r="X92">
        <v>0</v>
      </c>
      <c r="Y92">
        <v>2</v>
      </c>
      <c r="Z92">
        <v>4</v>
      </c>
      <c r="AA92">
        <v>2</v>
      </c>
      <c r="AB92">
        <v>3</v>
      </c>
      <c r="AC92">
        <v>1</v>
      </c>
      <c r="AD92">
        <v>0</v>
      </c>
      <c r="AE92">
        <v>1</v>
      </c>
      <c r="AF92" t="s">
        <v>481</v>
      </c>
      <c r="AH92">
        <v>2</v>
      </c>
      <c r="AI92">
        <v>2</v>
      </c>
      <c r="AJ92">
        <v>3</v>
      </c>
      <c r="AK92">
        <v>3</v>
      </c>
    </row>
    <row r="93" spans="1:38" x14ac:dyDescent="0.35">
      <c r="A93">
        <v>114364092549</v>
      </c>
      <c r="B93">
        <v>423875902</v>
      </c>
      <c r="C93" s="2">
        <v>45117.784710648149</v>
      </c>
      <c r="D93" s="2">
        <v>45117.802951388891</v>
      </c>
      <c r="E93" t="s">
        <v>482</v>
      </c>
      <c r="F93" s="194">
        <f t="shared" si="1"/>
        <v>1.8240740741021E-2</v>
      </c>
      <c r="J93">
        <v>1</v>
      </c>
      <c r="M93">
        <v>1</v>
      </c>
      <c r="O93">
        <v>2</v>
      </c>
      <c r="Q93">
        <v>1</v>
      </c>
      <c r="R93">
        <v>3</v>
      </c>
      <c r="S93">
        <v>4</v>
      </c>
      <c r="T93">
        <v>1</v>
      </c>
      <c r="U93">
        <v>2</v>
      </c>
      <c r="V93">
        <v>-2</v>
      </c>
      <c r="W93">
        <v>2</v>
      </c>
      <c r="X93">
        <v>1</v>
      </c>
      <c r="Y93">
        <v>2</v>
      </c>
      <c r="Z93">
        <v>3</v>
      </c>
      <c r="AA93">
        <v>2</v>
      </c>
      <c r="AB93">
        <v>3</v>
      </c>
      <c r="AC93">
        <v>-2</v>
      </c>
      <c r="AD93">
        <v>-2</v>
      </c>
      <c r="AE93">
        <v>2</v>
      </c>
      <c r="AF93" t="s">
        <v>483</v>
      </c>
      <c r="AG93" t="s">
        <v>484</v>
      </c>
      <c r="AH93">
        <v>3</v>
      </c>
      <c r="AI93">
        <v>2</v>
      </c>
      <c r="AJ93">
        <v>3</v>
      </c>
      <c r="AK93">
        <v>2</v>
      </c>
      <c r="AL93" t="s">
        <v>485</v>
      </c>
    </row>
    <row r="94" spans="1:38" x14ac:dyDescent="0.35">
      <c r="A94">
        <v>114364092369</v>
      </c>
      <c r="B94">
        <v>423875902</v>
      </c>
      <c r="C94" s="2">
        <v>45117.784143518518</v>
      </c>
      <c r="D94" s="2">
        <v>45117.802476851852</v>
      </c>
      <c r="E94" t="s">
        <v>486</v>
      </c>
      <c r="F94" s="194">
        <f t="shared" si="1"/>
        <v>1.8333333333430346E-2</v>
      </c>
      <c r="J94">
        <v>1</v>
      </c>
      <c r="M94">
        <v>2</v>
      </c>
      <c r="O94">
        <v>2</v>
      </c>
      <c r="Q94">
        <v>1</v>
      </c>
      <c r="R94">
        <v>3</v>
      </c>
      <c r="S94">
        <v>3</v>
      </c>
      <c r="T94">
        <v>3</v>
      </c>
      <c r="U94">
        <v>2</v>
      </c>
      <c r="V94">
        <v>-1</v>
      </c>
      <c r="W94">
        <v>-1</v>
      </c>
      <c r="X94">
        <v>2</v>
      </c>
      <c r="Y94">
        <v>2</v>
      </c>
      <c r="Z94">
        <v>3</v>
      </c>
      <c r="AA94">
        <v>2</v>
      </c>
      <c r="AB94">
        <v>3</v>
      </c>
      <c r="AC94">
        <v>2</v>
      </c>
      <c r="AD94">
        <v>-1</v>
      </c>
      <c r="AE94">
        <v>2</v>
      </c>
      <c r="AF94" t="s">
        <v>487</v>
      </c>
      <c r="AH94">
        <v>3</v>
      </c>
      <c r="AI94">
        <v>2</v>
      </c>
      <c r="AJ94">
        <v>2</v>
      </c>
      <c r="AK94">
        <v>1</v>
      </c>
    </row>
    <row r="95" spans="1:38" x14ac:dyDescent="0.35">
      <c r="A95">
        <v>114364091850</v>
      </c>
      <c r="B95">
        <v>423875902</v>
      </c>
      <c r="C95" s="2">
        <v>45117.78402777778</v>
      </c>
      <c r="D95" s="2">
        <v>45117.802372685182</v>
      </c>
      <c r="E95" t="s">
        <v>488</v>
      </c>
      <c r="F95" s="194">
        <f t="shared" si="1"/>
        <v>1.8344907402934041E-2</v>
      </c>
      <c r="J95">
        <v>1</v>
      </c>
      <c r="M95">
        <v>2</v>
      </c>
      <c r="O95">
        <v>6</v>
      </c>
      <c r="Q95">
        <v>1</v>
      </c>
      <c r="R95">
        <v>3</v>
      </c>
      <c r="S95">
        <v>3</v>
      </c>
      <c r="T95">
        <v>1</v>
      </c>
      <c r="U95">
        <v>2</v>
      </c>
      <c r="V95">
        <v>1</v>
      </c>
      <c r="W95">
        <v>-1</v>
      </c>
      <c r="X95">
        <v>0</v>
      </c>
      <c r="Y95">
        <v>2</v>
      </c>
      <c r="Z95">
        <v>3</v>
      </c>
      <c r="AA95">
        <v>2</v>
      </c>
      <c r="AB95">
        <v>3</v>
      </c>
      <c r="AC95">
        <v>-1</v>
      </c>
      <c r="AD95">
        <v>0</v>
      </c>
      <c r="AE95">
        <v>1</v>
      </c>
      <c r="AF95" t="s">
        <v>489</v>
      </c>
      <c r="AG95" t="s">
        <v>490</v>
      </c>
      <c r="AH95">
        <v>3</v>
      </c>
      <c r="AI95">
        <v>1</v>
      </c>
      <c r="AJ95">
        <v>3</v>
      </c>
      <c r="AK95">
        <v>1</v>
      </c>
      <c r="AL95" t="s">
        <v>491</v>
      </c>
    </row>
    <row r="96" spans="1:38" x14ac:dyDescent="0.35">
      <c r="A96">
        <v>114364092084</v>
      </c>
      <c r="B96">
        <v>423875902</v>
      </c>
      <c r="C96" s="2">
        <v>45117.784131944441</v>
      </c>
      <c r="D96" s="2">
        <v>45117.802511574075</v>
      </c>
      <c r="E96" t="s">
        <v>492</v>
      </c>
      <c r="F96" s="194">
        <f t="shared" si="1"/>
        <v>1.8379629633272998E-2</v>
      </c>
      <c r="J96">
        <v>1</v>
      </c>
      <c r="M96">
        <v>2</v>
      </c>
      <c r="O96">
        <v>2</v>
      </c>
      <c r="Q96">
        <v>1</v>
      </c>
      <c r="R96">
        <v>3</v>
      </c>
      <c r="S96">
        <v>4</v>
      </c>
      <c r="T96">
        <v>2</v>
      </c>
      <c r="U96">
        <v>3</v>
      </c>
      <c r="V96">
        <v>-1</v>
      </c>
      <c r="W96">
        <v>0</v>
      </c>
      <c r="X96">
        <v>1</v>
      </c>
      <c r="Y96">
        <v>3</v>
      </c>
      <c r="Z96">
        <v>3</v>
      </c>
      <c r="AA96">
        <v>2</v>
      </c>
      <c r="AB96">
        <v>3</v>
      </c>
      <c r="AC96">
        <v>-1</v>
      </c>
      <c r="AD96">
        <v>0</v>
      </c>
      <c r="AE96">
        <v>1</v>
      </c>
      <c r="AF96" t="s">
        <v>493</v>
      </c>
      <c r="AG96" t="s">
        <v>494</v>
      </c>
      <c r="AH96">
        <v>1</v>
      </c>
      <c r="AI96">
        <v>0</v>
      </c>
      <c r="AJ96">
        <v>3</v>
      </c>
      <c r="AK96">
        <v>1</v>
      </c>
    </row>
    <row r="97" spans="1:38" x14ac:dyDescent="0.35">
      <c r="A97">
        <v>114364091885</v>
      </c>
      <c r="B97">
        <v>423875902</v>
      </c>
      <c r="C97" s="2">
        <v>45117.78402777778</v>
      </c>
      <c r="D97" s="2">
        <v>45117.802476851852</v>
      </c>
      <c r="E97" t="s">
        <v>495</v>
      </c>
      <c r="F97" s="194">
        <f t="shared" si="1"/>
        <v>1.844907407212304E-2</v>
      </c>
      <c r="J97">
        <v>2</v>
      </c>
      <c r="M97">
        <v>2</v>
      </c>
      <c r="O97">
        <v>2</v>
      </c>
      <c r="Q97">
        <v>1</v>
      </c>
      <c r="R97">
        <v>4</v>
      </c>
      <c r="S97">
        <v>2</v>
      </c>
      <c r="T97">
        <v>4</v>
      </c>
      <c r="U97">
        <v>2</v>
      </c>
      <c r="V97">
        <v>2</v>
      </c>
      <c r="W97">
        <v>2</v>
      </c>
      <c r="X97">
        <v>0</v>
      </c>
      <c r="Y97">
        <v>4</v>
      </c>
      <c r="Z97">
        <v>2</v>
      </c>
      <c r="AA97">
        <v>2</v>
      </c>
      <c r="AB97">
        <v>2</v>
      </c>
      <c r="AC97">
        <v>1</v>
      </c>
      <c r="AD97">
        <v>1</v>
      </c>
      <c r="AE97">
        <v>-2</v>
      </c>
      <c r="AF97" t="s">
        <v>496</v>
      </c>
      <c r="AG97" t="s">
        <v>497</v>
      </c>
      <c r="AH97">
        <v>0</v>
      </c>
      <c r="AI97">
        <v>0</v>
      </c>
      <c r="AJ97">
        <v>1</v>
      </c>
      <c r="AK97">
        <v>0</v>
      </c>
      <c r="AL97" t="s">
        <v>498</v>
      </c>
    </row>
    <row r="98" spans="1:38" x14ac:dyDescent="0.35">
      <c r="A98">
        <v>114364091883</v>
      </c>
      <c r="B98">
        <v>423875902</v>
      </c>
      <c r="C98" s="2">
        <v>45117.784039351849</v>
      </c>
      <c r="D98" s="2">
        <v>45117.802499999998</v>
      </c>
      <c r="E98" t="s">
        <v>499</v>
      </c>
      <c r="F98" s="194">
        <f t="shared" si="1"/>
        <v>1.8460648148902692E-2</v>
      </c>
      <c r="J98">
        <v>1</v>
      </c>
      <c r="M98">
        <v>2</v>
      </c>
      <c r="O98">
        <v>2</v>
      </c>
      <c r="Q98">
        <v>1</v>
      </c>
      <c r="R98">
        <v>4</v>
      </c>
      <c r="S98">
        <v>2</v>
      </c>
      <c r="T98">
        <v>4</v>
      </c>
      <c r="U98">
        <v>2</v>
      </c>
      <c r="V98">
        <v>1</v>
      </c>
      <c r="W98">
        <v>2</v>
      </c>
      <c r="X98">
        <v>2</v>
      </c>
      <c r="Y98">
        <v>4</v>
      </c>
      <c r="Z98">
        <v>2</v>
      </c>
      <c r="AA98">
        <v>5</v>
      </c>
      <c r="AB98">
        <v>1</v>
      </c>
      <c r="AC98">
        <v>1</v>
      </c>
      <c r="AD98">
        <v>2</v>
      </c>
      <c r="AE98">
        <v>2</v>
      </c>
      <c r="AL98" t="s">
        <v>500</v>
      </c>
    </row>
    <row r="99" spans="1:38" x14ac:dyDescent="0.35">
      <c r="A99">
        <v>114364092001</v>
      </c>
      <c r="B99">
        <v>423875902</v>
      </c>
      <c r="C99" s="2">
        <v>45117.784201388888</v>
      </c>
      <c r="D99" s="2">
        <v>45117.802835648145</v>
      </c>
      <c r="E99" t="s">
        <v>501</v>
      </c>
      <c r="F99" s="194">
        <f t="shared" si="1"/>
        <v>1.8634259256941732E-2</v>
      </c>
      <c r="J99">
        <v>1</v>
      </c>
      <c r="M99">
        <v>2</v>
      </c>
      <c r="O99">
        <v>2</v>
      </c>
      <c r="Q99">
        <v>1</v>
      </c>
      <c r="R99">
        <v>4</v>
      </c>
      <c r="S99">
        <v>3</v>
      </c>
      <c r="T99">
        <v>1</v>
      </c>
      <c r="U99">
        <v>2</v>
      </c>
      <c r="V99">
        <v>0</v>
      </c>
      <c r="W99">
        <v>-2</v>
      </c>
      <c r="X99">
        <v>1</v>
      </c>
      <c r="Y99">
        <v>2</v>
      </c>
      <c r="Z99">
        <v>3</v>
      </c>
      <c r="AA99">
        <v>2</v>
      </c>
      <c r="AB99">
        <v>3</v>
      </c>
      <c r="AC99">
        <v>-1</v>
      </c>
      <c r="AD99">
        <v>-2</v>
      </c>
      <c r="AE99">
        <v>1</v>
      </c>
      <c r="AF99" t="s">
        <v>502</v>
      </c>
      <c r="AH99">
        <v>2</v>
      </c>
      <c r="AI99">
        <v>2</v>
      </c>
      <c r="AJ99">
        <v>2</v>
      </c>
      <c r="AK99">
        <v>1</v>
      </c>
      <c r="AL99" t="s">
        <v>503</v>
      </c>
    </row>
    <row r="100" spans="1:38" x14ac:dyDescent="0.35">
      <c r="A100">
        <v>114364092170</v>
      </c>
      <c r="B100">
        <v>423875902</v>
      </c>
      <c r="C100" s="2">
        <v>45117.784444444442</v>
      </c>
      <c r="D100" s="2">
        <v>45117.806886574072</v>
      </c>
      <c r="E100" t="s">
        <v>504</v>
      </c>
      <c r="F100" s="194">
        <f t="shared" si="1"/>
        <v>2.2442129629780538E-2</v>
      </c>
      <c r="J100">
        <v>1</v>
      </c>
      <c r="M100">
        <v>0</v>
      </c>
      <c r="N100" t="s">
        <v>336</v>
      </c>
      <c r="O100">
        <v>2</v>
      </c>
      <c r="Q100">
        <v>1</v>
      </c>
      <c r="R100">
        <v>3</v>
      </c>
      <c r="S100">
        <v>3</v>
      </c>
      <c r="T100">
        <v>1</v>
      </c>
      <c r="U100">
        <v>3</v>
      </c>
      <c r="V100">
        <v>1</v>
      </c>
      <c r="W100">
        <v>-2</v>
      </c>
      <c r="X100">
        <v>-1</v>
      </c>
      <c r="Y100">
        <v>4</v>
      </c>
      <c r="Z100">
        <v>2</v>
      </c>
      <c r="AA100">
        <v>2</v>
      </c>
      <c r="AB100">
        <v>3</v>
      </c>
      <c r="AC100">
        <v>-2</v>
      </c>
      <c r="AD100">
        <v>-2</v>
      </c>
      <c r="AE100">
        <v>-2</v>
      </c>
      <c r="AG100" t="s">
        <v>505</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EA1A8-A475-F44A-A66A-683D726ACC23}">
  <dimension ref="A1:AK374"/>
  <sheetViews>
    <sheetView zoomScale="80" zoomScaleNormal="80" workbookViewId="0">
      <selection activeCell="I35" sqref="I35"/>
    </sheetView>
  </sheetViews>
  <sheetFormatPr defaultColWidth="11.1640625" defaultRowHeight="15.5" x14ac:dyDescent="0.35"/>
  <cols>
    <col min="1" max="1" width="16.83203125" style="7" customWidth="1"/>
    <col min="3" max="3" width="8.6640625" customWidth="1"/>
    <col min="11" max="11" width="11.6640625" customWidth="1"/>
    <col min="37" max="39" width="11.6640625" bestFit="1" customWidth="1"/>
    <col min="40" max="40" width="18.1640625" customWidth="1"/>
    <col min="41" max="41" width="24.5" customWidth="1"/>
    <col min="42" max="42" width="22.33203125" customWidth="1"/>
  </cols>
  <sheetData>
    <row r="1" spans="1:34" ht="16" thickBot="1" x14ac:dyDescent="0.4">
      <c r="B1" t="s">
        <v>184</v>
      </c>
      <c r="G1" s="140" t="s">
        <v>57</v>
      </c>
      <c r="I1" s="72" t="s">
        <v>175</v>
      </c>
      <c r="N1" s="99" t="s">
        <v>174</v>
      </c>
      <c r="T1" t="s">
        <v>176</v>
      </c>
      <c r="Y1" s="99" t="s">
        <v>180</v>
      </c>
      <c r="AC1" s="99" t="s">
        <v>231</v>
      </c>
    </row>
    <row r="2" spans="1:34" ht="16" thickBot="1" x14ac:dyDescent="0.4">
      <c r="A2" s="10" t="s">
        <v>149</v>
      </c>
      <c r="B2" s="70" t="s">
        <v>150</v>
      </c>
      <c r="C2" s="70" t="s">
        <v>151</v>
      </c>
      <c r="D2" s="71" t="s">
        <v>152</v>
      </c>
      <c r="E2" s="70" t="s">
        <v>153</v>
      </c>
      <c r="F2" s="70" t="s">
        <v>156</v>
      </c>
      <c r="G2" s="70" t="s">
        <v>166</v>
      </c>
      <c r="H2" s="70" t="s">
        <v>167</v>
      </c>
      <c r="I2" s="70" t="s">
        <v>79</v>
      </c>
      <c r="J2" s="70" t="s">
        <v>82</v>
      </c>
      <c r="K2" s="70" t="s">
        <v>85</v>
      </c>
      <c r="L2" s="70" t="s">
        <v>154</v>
      </c>
      <c r="M2" s="70" t="s">
        <v>88</v>
      </c>
      <c r="N2" s="70" t="s">
        <v>168</v>
      </c>
      <c r="O2" s="70" t="s">
        <v>169</v>
      </c>
      <c r="P2" s="70" t="s">
        <v>170</v>
      </c>
      <c r="Q2" s="70" t="s">
        <v>171</v>
      </c>
      <c r="R2" s="70" t="s">
        <v>172</v>
      </c>
      <c r="S2" s="70" t="s">
        <v>173</v>
      </c>
      <c r="T2" s="54" t="s">
        <v>24</v>
      </c>
      <c r="U2" s="54" t="s">
        <v>25</v>
      </c>
      <c r="V2" s="54" t="s">
        <v>134</v>
      </c>
      <c r="W2" s="70" t="s">
        <v>155</v>
      </c>
      <c r="X2" s="54"/>
      <c r="Y2" s="70" t="s">
        <v>181</v>
      </c>
      <c r="Z2" s="54" t="s">
        <v>182</v>
      </c>
      <c r="AA2" s="70" t="s">
        <v>183</v>
      </c>
      <c r="AB2" s="70"/>
      <c r="AC2" s="135" t="s">
        <v>223</v>
      </c>
      <c r="AD2" s="135" t="s">
        <v>224</v>
      </c>
      <c r="AE2" s="135" t="s">
        <v>225</v>
      </c>
      <c r="AF2" s="135" t="s">
        <v>226</v>
      </c>
      <c r="AG2" s="135" t="s">
        <v>227</v>
      </c>
      <c r="AH2" s="135" t="s">
        <v>228</v>
      </c>
    </row>
    <row r="3" spans="1:34" x14ac:dyDescent="0.35">
      <c r="A3" s="77" t="s">
        <v>165</v>
      </c>
      <c r="B3" t="str">
        <f>Report!$D$3</f>
        <v>Name</v>
      </c>
      <c r="C3" t="str">
        <f>Report!D4</f>
        <v>Mines team, Champion, Change Agent</v>
      </c>
      <c r="D3" s="78">
        <f>Report!D5</f>
        <v>45117</v>
      </c>
      <c r="E3" t="str">
        <f>Report!D6</f>
        <v>Student</v>
      </c>
      <c r="F3" t="str">
        <f>Report!D7</f>
        <v>Put venue information here</v>
      </c>
      <c r="G3">
        <f>Report!D8</f>
        <v>100</v>
      </c>
      <c r="H3">
        <f>B5</f>
        <v>95</v>
      </c>
      <c r="I3" s="30">
        <f>R37</f>
        <v>0.32481203007518766</v>
      </c>
      <c r="J3" s="30">
        <f>T37</f>
        <v>0.73984962406014998</v>
      </c>
      <c r="K3" s="30">
        <f>U37</f>
        <v>0.41503759398496259</v>
      </c>
      <c r="L3" s="30">
        <f>V37</f>
        <v>0.57275689223057613</v>
      </c>
      <c r="M3" s="28">
        <f>AF17</f>
        <v>1.6046125034008187</v>
      </c>
      <c r="N3" s="28">
        <f>G38</f>
        <v>-0.5368421052631579</v>
      </c>
      <c r="O3" s="28">
        <f>N38</f>
        <v>0.7978723404255319</v>
      </c>
      <c r="P3" s="28">
        <f>H38</f>
        <v>-0.73684210526315785</v>
      </c>
      <c r="Q3" s="28">
        <f>O38</f>
        <v>-0.42553191489361702</v>
      </c>
      <c r="R3" s="28">
        <f>I38</f>
        <v>0.51578947368421058</v>
      </c>
      <c r="S3" s="28">
        <f>P38</f>
        <v>0.93684210526315792</v>
      </c>
      <c r="T3" s="47">
        <f>I9</f>
        <v>2.1842105263157894</v>
      </c>
      <c r="U3" s="47">
        <f>J9</f>
        <v>1</v>
      </c>
      <c r="V3" s="47">
        <f>K9</f>
        <v>1.8513513513513513</v>
      </c>
      <c r="W3" s="47">
        <f>SUM(T3:V3)</f>
        <v>5.0355618776671403</v>
      </c>
      <c r="Y3" s="28">
        <f>Z36</f>
        <v>0.31131019036954083</v>
      </c>
      <c r="Z3">
        <f>Z38</f>
        <v>28</v>
      </c>
      <c r="AA3" s="30">
        <f>Z3/H3</f>
        <v>0.29473684210526313</v>
      </c>
      <c r="AC3" s="136">
        <f>AC38</f>
        <v>0.16842105263157894</v>
      </c>
      <c r="AD3" s="136">
        <f t="shared" ref="AD3:AH3" si="0">AD38</f>
        <v>0.26315789473684209</v>
      </c>
      <c r="AE3" s="136">
        <f t="shared" si="0"/>
        <v>0.61052631578947369</v>
      </c>
      <c r="AF3" s="136">
        <f t="shared" si="0"/>
        <v>0.50526315789473686</v>
      </c>
      <c r="AG3" s="136">
        <f t="shared" si="0"/>
        <v>0.22105263157894736</v>
      </c>
      <c r="AH3" s="136">
        <f t="shared" si="0"/>
        <v>0.23157894736842105</v>
      </c>
    </row>
    <row r="4" spans="1:34" ht="16" thickBot="1" x14ac:dyDescent="0.4">
      <c r="A4" s="7" t="s">
        <v>240</v>
      </c>
      <c r="I4" s="73">
        <v>0.31</v>
      </c>
      <c r="J4" s="73">
        <v>0.72</v>
      </c>
      <c r="K4" s="73">
        <v>0.41</v>
      </c>
      <c r="L4" s="73">
        <v>0.54</v>
      </c>
      <c r="M4">
        <v>1.88</v>
      </c>
      <c r="N4" s="110">
        <v>-0.65129629629629648</v>
      </c>
      <c r="O4" s="110">
        <v>0.47277777777777785</v>
      </c>
      <c r="P4" s="110">
        <v>-0.46407407407407392</v>
      </c>
      <c r="Q4" s="110">
        <v>-9.4629629629629688E-2</v>
      </c>
      <c r="R4" s="110">
        <v>0.54870370370370358</v>
      </c>
      <c r="S4" s="110">
        <v>1.0601851851851853</v>
      </c>
      <c r="T4" s="110">
        <v>1.2</v>
      </c>
      <c r="U4" s="110">
        <v>0.6</v>
      </c>
      <c r="V4" s="110">
        <v>1.0900000000000001</v>
      </c>
      <c r="W4" s="47">
        <f>SUM(T4:V4)</f>
        <v>2.8899999999999997</v>
      </c>
      <c r="Y4" s="110">
        <v>0.4</v>
      </c>
      <c r="Z4" s="110">
        <v>553</v>
      </c>
      <c r="AA4" s="73">
        <v>0.33300000000000002</v>
      </c>
      <c r="AC4" s="73">
        <v>0.18</v>
      </c>
      <c r="AD4" s="73">
        <v>0.24</v>
      </c>
      <c r="AE4" s="73">
        <v>0.61</v>
      </c>
      <c r="AF4" s="73">
        <v>0.46</v>
      </c>
      <c r="AG4" s="73">
        <v>0.21</v>
      </c>
      <c r="AH4" s="73">
        <v>0.3</v>
      </c>
    </row>
    <row r="5" spans="1:34" ht="16" thickBot="1" x14ac:dyDescent="0.4">
      <c r="A5" s="10" t="s">
        <v>56</v>
      </c>
      <c r="B5" s="144">
        <f>COUNT('Raw data'!A6:A304)</f>
        <v>95</v>
      </c>
      <c r="D5" s="148" t="s">
        <v>278</v>
      </c>
      <c r="E5" s="148"/>
      <c r="F5" s="148"/>
      <c r="G5" s="148"/>
      <c r="H5" s="148"/>
      <c r="I5" s="148"/>
    </row>
    <row r="6" spans="1:34" ht="16" thickBot="1" x14ac:dyDescent="0.4">
      <c r="A6" s="8"/>
      <c r="B6" s="9"/>
    </row>
    <row r="7" spans="1:34" x14ac:dyDescent="0.35">
      <c r="A7" s="44" t="s">
        <v>57</v>
      </c>
      <c r="B7" s="11" t="s">
        <v>59</v>
      </c>
      <c r="C7" s="12"/>
      <c r="D7" s="13" t="s">
        <v>62</v>
      </c>
      <c r="E7" s="11" t="s">
        <v>63</v>
      </c>
      <c r="F7" s="14"/>
      <c r="H7" s="46" t="s">
        <v>103</v>
      </c>
      <c r="I7" s="43"/>
      <c r="J7" s="43"/>
      <c r="K7" t="s">
        <v>305</v>
      </c>
    </row>
    <row r="8" spans="1:34" x14ac:dyDescent="0.35">
      <c r="A8" s="15"/>
      <c r="B8" s="145">
        <f>COUNTIF('Raw data'!M6:M304,"1")</f>
        <v>28</v>
      </c>
      <c r="D8" t="s">
        <v>137</v>
      </c>
      <c r="E8" s="17">
        <f>B8/B$5</f>
        <v>0.29473684210526313</v>
      </c>
      <c r="F8" s="18"/>
      <c r="I8" s="162" t="s">
        <v>284</v>
      </c>
      <c r="J8" s="163" t="s">
        <v>285</v>
      </c>
      <c r="K8" s="163" t="s">
        <v>286</v>
      </c>
      <c r="L8" s="163" t="s">
        <v>287</v>
      </c>
    </row>
    <row r="9" spans="1:34" x14ac:dyDescent="0.35">
      <c r="A9" s="19"/>
      <c r="B9" s="145">
        <f>COUNTIF('Raw data'!M6:M304,"2")</f>
        <v>51</v>
      </c>
      <c r="D9" t="s">
        <v>58</v>
      </c>
      <c r="E9" s="17">
        <f>B9/B$5</f>
        <v>0.5368421052631579</v>
      </c>
      <c r="F9" s="18"/>
      <c r="H9" t="s">
        <v>104</v>
      </c>
      <c r="I9" s="147">
        <f>AVERAGE('Raw data'!AH6:AH304)</f>
        <v>2.1842105263157894</v>
      </c>
      <c r="J9" s="147">
        <f>AVERAGE('Raw data'!AI6:AI304)</f>
        <v>1</v>
      </c>
      <c r="K9" s="147">
        <f>AVERAGE('Raw data'!AJ6:AJ304)</f>
        <v>1.8513513513513513</v>
      </c>
      <c r="L9" s="147">
        <f>AVERAGE('Raw data'!AK6:AK304)</f>
        <v>0.86301369863013699</v>
      </c>
      <c r="M9" s="47"/>
    </row>
    <row r="10" spans="1:34" x14ac:dyDescent="0.35">
      <c r="A10" s="19"/>
      <c r="B10" s="145">
        <f>COUNTIF('Raw data'!M6:M304,"3")</f>
        <v>4</v>
      </c>
      <c r="D10" t="s">
        <v>60</v>
      </c>
      <c r="E10" s="17">
        <f>B10/B$5</f>
        <v>4.2105263157894736E-2</v>
      </c>
      <c r="F10" s="18"/>
    </row>
    <row r="11" spans="1:34" x14ac:dyDescent="0.35">
      <c r="A11" s="19"/>
      <c r="B11" s="145">
        <f>COUNTIF('Raw data'!M6:M304,"0")</f>
        <v>11</v>
      </c>
      <c r="D11" t="s">
        <v>61</v>
      </c>
      <c r="E11" s="17">
        <f>B11/B$5</f>
        <v>0.11578947368421053</v>
      </c>
      <c r="F11" s="18"/>
    </row>
    <row r="12" spans="1:34" ht="16" thickBot="1" x14ac:dyDescent="0.4">
      <c r="A12" s="20"/>
      <c r="B12" s="21">
        <f>B5</f>
        <v>95</v>
      </c>
      <c r="C12" s="22"/>
      <c r="D12" s="23"/>
      <c r="E12" s="24"/>
      <c r="F12" s="25"/>
    </row>
    <row r="14" spans="1:34" ht="16" thickBot="1" x14ac:dyDescent="0.4"/>
    <row r="15" spans="1:34" x14ac:dyDescent="0.35">
      <c r="A15" s="44" t="s">
        <v>64</v>
      </c>
      <c r="B15" s="13" t="s">
        <v>59</v>
      </c>
      <c r="C15" s="12"/>
      <c r="D15" s="13" t="s">
        <v>64</v>
      </c>
      <c r="E15" s="11" t="s">
        <v>63</v>
      </c>
      <c r="F15" s="14"/>
      <c r="H15" s="46" t="s">
        <v>161</v>
      </c>
      <c r="Z15" s="55" t="s">
        <v>87</v>
      </c>
      <c r="AA15" s="56"/>
      <c r="AB15" s="56"/>
      <c r="AC15" s="56"/>
      <c r="AD15" s="56"/>
      <c r="AE15" s="56"/>
      <c r="AF15" s="56"/>
      <c r="AG15" s="56"/>
      <c r="AH15" s="56"/>
    </row>
    <row r="16" spans="1:34" x14ac:dyDescent="0.35">
      <c r="A16" s="19"/>
      <c r="B16" s="146">
        <f>COUNTIF('Raw data'!O$6:O304,"1")</f>
        <v>1</v>
      </c>
      <c r="D16" t="s">
        <v>65</v>
      </c>
      <c r="E16" s="17">
        <f>B16/B$5</f>
        <v>1.0526315789473684E-2</v>
      </c>
      <c r="F16" s="18"/>
      <c r="H16" t="s">
        <v>158</v>
      </c>
      <c r="Z16" s="56"/>
      <c r="AA16" s="57" t="s">
        <v>113</v>
      </c>
      <c r="AB16" s="57" t="s">
        <v>115</v>
      </c>
      <c r="AC16" s="57" t="s">
        <v>116</v>
      </c>
      <c r="AD16" s="57" t="s">
        <v>114</v>
      </c>
      <c r="AE16" s="57" t="s">
        <v>118</v>
      </c>
      <c r="AF16" s="57" t="s">
        <v>117</v>
      </c>
      <c r="AG16" s="56"/>
      <c r="AH16" s="56"/>
    </row>
    <row r="17" spans="1:34" x14ac:dyDescent="0.35">
      <c r="A17" s="19"/>
      <c r="B17" s="146">
        <f>COUNTIF('Raw data'!O$6:O304,"2")</f>
        <v>92</v>
      </c>
      <c r="D17" t="s">
        <v>66</v>
      </c>
      <c r="E17" s="17">
        <f>B17/B$5</f>
        <v>0.96842105263157896</v>
      </c>
      <c r="F17" s="18"/>
      <c r="H17" t="s">
        <v>162</v>
      </c>
      <c r="Z17" s="56"/>
      <c r="AA17" s="58">
        <f>-(R$37-T$37)</f>
        <v>0.41503759398496232</v>
      </c>
      <c r="AB17" s="152">
        <f>STDEV(R$40:R$460)</f>
        <v>0.23523909480613497</v>
      </c>
      <c r="AC17" s="152">
        <f>STDEV(T$40:T$460)</f>
        <v>0.20093025878748591</v>
      </c>
      <c r="AD17" s="56">
        <f>AB17^2+AC17^2</f>
        <v>9.5710400621615815E-2</v>
      </c>
      <c r="AE17" s="152">
        <f>2*CORREL(R40:R450,T40:T450)*AB17*AC17</f>
        <v>2.8809104828941987E-2</v>
      </c>
      <c r="AF17" s="64">
        <f>AA17/SQRT(AD17-AE17)</f>
        <v>1.6046125034008187</v>
      </c>
      <c r="AG17" s="56"/>
      <c r="AH17" s="56"/>
    </row>
    <row r="18" spans="1:34" x14ac:dyDescent="0.35">
      <c r="A18" s="19"/>
      <c r="B18" s="146">
        <f>COUNTIF('Raw data'!O$6:O304,"3")</f>
        <v>0</v>
      </c>
      <c r="D18" t="s">
        <v>67</v>
      </c>
      <c r="E18" s="17">
        <f>B18/B$5</f>
        <v>0</v>
      </c>
      <c r="F18" s="18"/>
      <c r="H18" t="s">
        <v>163</v>
      </c>
      <c r="Z18" s="56" t="s">
        <v>119</v>
      </c>
      <c r="AA18" s="59"/>
      <c r="AB18" s="59"/>
      <c r="AC18" s="56"/>
      <c r="AD18" s="56"/>
      <c r="AE18" s="56"/>
      <c r="AF18" s="55"/>
      <c r="AG18" s="56"/>
      <c r="AH18" s="56"/>
    </row>
    <row r="19" spans="1:34" x14ac:dyDescent="0.35">
      <c r="A19" s="19"/>
      <c r="B19" s="146">
        <f>COUNTIF('Raw data'!O$6:O304,"4")</f>
        <v>0</v>
      </c>
      <c r="D19" t="s">
        <v>68</v>
      </c>
      <c r="E19" s="17">
        <f>B19/B$5</f>
        <v>0</v>
      </c>
      <c r="F19" s="18"/>
      <c r="Z19" s="60" t="s">
        <v>88</v>
      </c>
      <c r="AA19" s="60" t="s">
        <v>89</v>
      </c>
      <c r="AB19" s="61" t="s">
        <v>109</v>
      </c>
      <c r="AC19" s="56"/>
      <c r="AD19" s="56"/>
      <c r="AE19" s="56"/>
      <c r="AF19" s="56"/>
      <c r="AG19" s="56"/>
      <c r="AH19" s="56"/>
    </row>
    <row r="20" spans="1:34" x14ac:dyDescent="0.35">
      <c r="A20" s="19"/>
      <c r="B20" s="146">
        <f>COUNTIF('Raw data'!O$6:O304,"5")</f>
        <v>0</v>
      </c>
      <c r="D20" t="s">
        <v>69</v>
      </c>
      <c r="E20" s="17">
        <f>B20/B$5</f>
        <v>0</v>
      </c>
      <c r="F20" s="18"/>
      <c r="Z20" s="62"/>
      <c r="AA20" s="62"/>
      <c r="AB20" s="62"/>
      <c r="AC20" s="56"/>
      <c r="AD20" s="56"/>
      <c r="AE20" s="56"/>
      <c r="AF20" s="56"/>
      <c r="AG20" s="56"/>
      <c r="AH20" s="56"/>
    </row>
    <row r="21" spans="1:34" x14ac:dyDescent="0.35">
      <c r="A21" s="19"/>
      <c r="B21" s="146">
        <f>COUNTIF('Raw data'!O$6:O304,"6")</f>
        <v>1</v>
      </c>
      <c r="D21" t="s">
        <v>70</v>
      </c>
      <c r="E21" s="17">
        <f t="shared" ref="E21:E22" si="1">B21/B$5</f>
        <v>1.0526315789473684E-2</v>
      </c>
      <c r="F21" s="18"/>
      <c r="Z21" s="62" t="s">
        <v>90</v>
      </c>
      <c r="AA21" s="63" t="s">
        <v>110</v>
      </c>
      <c r="AB21" s="62"/>
      <c r="AC21" s="56"/>
      <c r="AD21" s="152" t="s">
        <v>120</v>
      </c>
      <c r="AE21" s="152"/>
      <c r="AF21" s="153"/>
      <c r="AG21" s="153"/>
      <c r="AH21" s="56"/>
    </row>
    <row r="22" spans="1:34" x14ac:dyDescent="0.35">
      <c r="A22" s="19"/>
      <c r="B22" s="146">
        <f>COUNTIF('Raw data'!O$6:O304,"7")</f>
        <v>0</v>
      </c>
      <c r="D22" t="s">
        <v>71</v>
      </c>
      <c r="E22" s="17">
        <f t="shared" si="1"/>
        <v>0</v>
      </c>
      <c r="F22" s="18"/>
      <c r="Z22" s="62" t="s">
        <v>91</v>
      </c>
      <c r="AA22" s="63" t="s">
        <v>111</v>
      </c>
      <c r="AB22" s="62"/>
      <c r="AC22" s="56"/>
      <c r="AD22" s="56"/>
      <c r="AE22" s="56"/>
      <c r="AF22" s="56"/>
      <c r="AG22" s="56"/>
      <c r="AH22" s="56"/>
    </row>
    <row r="23" spans="1:34" ht="16" thickBot="1" x14ac:dyDescent="0.4">
      <c r="A23" s="20"/>
      <c r="B23" s="26">
        <f>SUM(B16:B22)</f>
        <v>94</v>
      </c>
      <c r="C23" s="24"/>
      <c r="D23" s="24"/>
      <c r="E23" s="24"/>
      <c r="F23" s="25"/>
      <c r="S23" t="s">
        <v>185</v>
      </c>
      <c r="U23" t="s">
        <v>186</v>
      </c>
      <c r="Z23" s="62" t="s">
        <v>92</v>
      </c>
      <c r="AA23" s="63" t="s">
        <v>112</v>
      </c>
      <c r="AB23" s="62"/>
      <c r="AC23" s="56"/>
      <c r="AD23" s="56"/>
      <c r="AE23" s="56"/>
      <c r="AF23" s="56"/>
      <c r="AG23" s="56"/>
      <c r="AH23" s="56"/>
    </row>
    <row r="24" spans="1:34" hidden="1" x14ac:dyDescent="0.35">
      <c r="Z24" s="62"/>
      <c r="AA24" s="62"/>
      <c r="AB24" s="62"/>
      <c r="AC24" s="56"/>
      <c r="AD24" s="56"/>
      <c r="AE24" s="56"/>
      <c r="AF24" s="56"/>
      <c r="AG24" s="56"/>
      <c r="AH24" s="56"/>
    </row>
    <row r="25" spans="1:34" x14ac:dyDescent="0.35">
      <c r="S25" t="s">
        <v>318</v>
      </c>
      <c r="T25">
        <f>COUNTIF($R$40:$R$340,"&lt;=0.1")</f>
        <v>9</v>
      </c>
      <c r="U25" t="s">
        <v>318</v>
      </c>
      <c r="V25">
        <f>COUNTIF($T$40:$T$340,"&lt;=0.1")</f>
        <v>1</v>
      </c>
      <c r="Z25" s="62"/>
      <c r="AA25" s="62"/>
      <c r="AB25" s="62"/>
      <c r="AC25" s="56"/>
      <c r="AD25" s="56"/>
      <c r="AE25" s="56"/>
      <c r="AF25" s="56"/>
      <c r="AG25" s="56"/>
      <c r="AH25" s="56"/>
    </row>
    <row r="26" spans="1:34" x14ac:dyDescent="0.35">
      <c r="S26" t="s">
        <v>319</v>
      </c>
      <c r="T26">
        <f>COUNTIFS($R$40:$R$340,"&gt;0.1",$R$40:$R$340,"&lt;=0.2")</f>
        <v>27</v>
      </c>
      <c r="U26" t="s">
        <v>319</v>
      </c>
      <c r="V26">
        <f>COUNTIFS($T$40:$T$340,"&gt;0.1",$T$40:$T$340,"&lt;=0.2")</f>
        <v>2</v>
      </c>
    </row>
    <row r="27" spans="1:34" x14ac:dyDescent="0.35">
      <c r="S27" t="s">
        <v>320</v>
      </c>
      <c r="T27">
        <f>COUNTIFS($R$40:$R$340,"&gt;0.2",$R$40:$R$340,"&lt;=0.3")</f>
        <v>25</v>
      </c>
      <c r="U27" t="s">
        <v>320</v>
      </c>
      <c r="V27">
        <f>COUNTIFS($T$40:$T$340,"&gt;0.2",$T$40:$T$340,"&lt;=0.3")</f>
        <v>3</v>
      </c>
    </row>
    <row r="28" spans="1:34" ht="16" thickBot="1" x14ac:dyDescent="0.4">
      <c r="S28" t="s">
        <v>321</v>
      </c>
      <c r="T28">
        <f>COUNTIFS($R$40:$R$340,"&gt;0.3",$R$40:$R$340,"&lt;=0.4")</f>
        <v>0</v>
      </c>
      <c r="U28" t="s">
        <v>321</v>
      </c>
      <c r="V28">
        <f>COUNTIFS($T$40:$T$340,"&gt;0.3",$T$40:$T$340,"&lt;=0.4")</f>
        <v>0</v>
      </c>
    </row>
    <row r="29" spans="1:34" x14ac:dyDescent="0.35">
      <c r="H29" s="32" t="s">
        <v>102</v>
      </c>
      <c r="I29" s="33"/>
      <c r="J29" s="14"/>
      <c r="N29" s="32" t="s">
        <v>296</v>
      </c>
      <c r="O29" s="33"/>
      <c r="P29" s="14" t="s">
        <v>229</v>
      </c>
      <c r="Q29" s="16" t="s">
        <v>297</v>
      </c>
      <c r="R29" s="16" t="s">
        <v>298</v>
      </c>
      <c r="S29" t="s">
        <v>322</v>
      </c>
      <c r="T29">
        <f>COUNTIFS($R$40:$R$340,"&gt;0.4",$R$40:$R$340,"&lt;=0.5")</f>
        <v>17</v>
      </c>
      <c r="U29" t="s">
        <v>322</v>
      </c>
      <c r="V29">
        <f>COUNTIFS($T$40:$T$340,"&gt;0.4",$T$40:$T$340,"&lt;=0.5")</f>
        <v>4</v>
      </c>
    </row>
    <row r="30" spans="1:34" x14ac:dyDescent="0.35">
      <c r="C30" s="237" t="s">
        <v>295</v>
      </c>
      <c r="D30" s="237"/>
      <c r="E30" s="237"/>
      <c r="F30" s="237"/>
      <c r="H30" s="15"/>
      <c r="I30" t="s">
        <v>79</v>
      </c>
      <c r="J30" s="18" t="s">
        <v>82</v>
      </c>
      <c r="N30" s="15" t="s">
        <v>299</v>
      </c>
      <c r="O30">
        <f>COUNTIF(B40:B540,"1")</f>
        <v>94</v>
      </c>
      <c r="P30" s="158">
        <f>O30/B12</f>
        <v>0.98947368421052628</v>
      </c>
      <c r="Q30" s="159">
        <f>AVERAGEIF(B40:B540,"1",U40:U545)</f>
        <v>0.41945288753799409</v>
      </c>
      <c r="R30" s="159">
        <f>AVERAGEIF(B40:B540,"1",V40:V545)</f>
        <v>0.57885005065856099</v>
      </c>
      <c r="S30" t="s">
        <v>323</v>
      </c>
      <c r="T30">
        <f>COUNTIFS($R$40:$R$340,"&gt;0.5",$R$40:$R$340,"&lt;=0.6")</f>
        <v>4</v>
      </c>
      <c r="U30" t="s">
        <v>323</v>
      </c>
      <c r="V30">
        <f>COUNTIFS($T$40:$T$340,"&gt;0.5",$T$40:$T$340,"&lt;=0.6")</f>
        <v>13</v>
      </c>
    </row>
    <row r="31" spans="1:34" x14ac:dyDescent="0.35">
      <c r="C31" s="237"/>
      <c r="D31" s="237"/>
      <c r="E31" s="237"/>
      <c r="F31" s="237"/>
      <c r="H31" s="15" t="s">
        <v>23</v>
      </c>
      <c r="I31" s="28">
        <f>G38</f>
        <v>-0.5368421052631579</v>
      </c>
      <c r="J31" s="40">
        <f>N38</f>
        <v>0.7978723404255319</v>
      </c>
      <c r="K31" t="s">
        <v>136</v>
      </c>
      <c r="N31" s="15" t="s">
        <v>300</v>
      </c>
      <c r="O31">
        <f>COUNTIF(B40:B540,"2")</f>
        <v>1</v>
      </c>
      <c r="P31" s="158">
        <f>O31/B12</f>
        <v>1.0526315789473684E-2</v>
      </c>
      <c r="Q31" s="159">
        <f>AVERAGEIF(B40:B540,"2",U40:U545)</f>
        <v>0</v>
      </c>
      <c r="R31" s="159">
        <f>AVERAGEIF(B40:B540,"2",V40:V545)</f>
        <v>0</v>
      </c>
      <c r="S31" t="s">
        <v>324</v>
      </c>
      <c r="T31">
        <f>COUNTIFS($R$40:$R$340,"&gt;0.6",$R$40:$R$340,"&lt;=0.7")</f>
        <v>0</v>
      </c>
      <c r="U31" t="s">
        <v>324</v>
      </c>
      <c r="V31">
        <f>COUNTIFS($T$40:$T$340,"&gt;0.6",$T$40:$T$340,"&lt;=0.7")</f>
        <v>0</v>
      </c>
    </row>
    <row r="32" spans="1:34" ht="16" thickBot="1" x14ac:dyDescent="0.4">
      <c r="C32" s="237"/>
      <c r="D32" s="237"/>
      <c r="E32" s="237"/>
      <c r="F32" s="237"/>
      <c r="H32" s="15" t="s">
        <v>127</v>
      </c>
      <c r="I32" s="28">
        <f>H38</f>
        <v>-0.73684210526315785</v>
      </c>
      <c r="J32" s="40">
        <f>O38</f>
        <v>-0.42553191489361702</v>
      </c>
      <c r="K32" t="s">
        <v>123</v>
      </c>
      <c r="N32" s="48" t="s">
        <v>301</v>
      </c>
      <c r="O32" s="24">
        <f>COUNTIF(B40:B540,"3")</f>
        <v>0</v>
      </c>
      <c r="P32" s="161">
        <f>O32/B12</f>
        <v>0</v>
      </c>
      <c r="Q32" s="159" t="e">
        <f>AVERAGEIF(B40:B540,"3",U40:U545)</f>
        <v>#DIV/0!</v>
      </c>
      <c r="R32" s="159" t="e">
        <f>AVERAGEIF(B40:B540,"3",V40:V545)</f>
        <v>#DIV/0!</v>
      </c>
      <c r="S32" t="s">
        <v>325</v>
      </c>
      <c r="T32">
        <f>COUNTIFS($R$40:$R$340,"&gt;0.7",$R$40:$R$340,"&lt;=0.8")</f>
        <v>6</v>
      </c>
      <c r="U32" t="s">
        <v>325</v>
      </c>
      <c r="V32">
        <f>COUNTIFS($T$40:$T$340,"&gt;0.7",$T$40:$T340,"&lt;=0.8")</f>
        <v>20</v>
      </c>
    </row>
    <row r="33" spans="1:36" ht="16" thickBot="1" x14ac:dyDescent="0.4">
      <c r="H33" s="48" t="s">
        <v>128</v>
      </c>
      <c r="I33" s="41">
        <f>I38</f>
        <v>0.51578947368421058</v>
      </c>
      <c r="J33" s="42">
        <f>P38</f>
        <v>0.93684210526315792</v>
      </c>
      <c r="K33" t="s">
        <v>123</v>
      </c>
      <c r="N33" t="s">
        <v>302</v>
      </c>
      <c r="Q33" s="126">
        <f>U37</f>
        <v>0.41503759398496259</v>
      </c>
      <c r="R33" s="126">
        <f>V37</f>
        <v>0.57275689223057613</v>
      </c>
      <c r="S33" t="s">
        <v>326</v>
      </c>
      <c r="T33">
        <f>COUNTIFS($R$40:$R$340,"&gt;0.8",$R$40:$R$340,"&lt;=0.9")</f>
        <v>7</v>
      </c>
      <c r="U33" t="s">
        <v>326</v>
      </c>
      <c r="V33">
        <f>COUNTIFS($T$40:$T$340,"&gt;0.8",$T$40:$T$340,"&lt;=0.9")</f>
        <v>44</v>
      </c>
    </row>
    <row r="34" spans="1:36" x14ac:dyDescent="0.35">
      <c r="S34" t="s">
        <v>327</v>
      </c>
      <c r="T34">
        <f>COUNTIFS($R$40:$R$340,"&gt;0.9",$R$40:$R$340,"&lt;=1")</f>
        <v>0</v>
      </c>
      <c r="U34" t="s">
        <v>327</v>
      </c>
      <c r="V34">
        <f>COUNTIFS($T$40:$T$340,"&gt;0.9",$T$40:$T$340,"&lt;=1")</f>
        <v>8</v>
      </c>
    </row>
    <row r="35" spans="1:36" x14ac:dyDescent="0.35">
      <c r="C35" s="3" t="s">
        <v>74</v>
      </c>
      <c r="G35" t="s">
        <v>135</v>
      </c>
      <c r="J35" s="27" t="s">
        <v>75</v>
      </c>
      <c r="N35" t="s">
        <v>135</v>
      </c>
      <c r="Q35" s="3" t="s">
        <v>79</v>
      </c>
      <c r="S35" s="27" t="s">
        <v>82</v>
      </c>
      <c r="U35" s="31" t="s">
        <v>83</v>
      </c>
      <c r="V35" s="31"/>
      <c r="X35" s="31" t="s">
        <v>178</v>
      </c>
      <c r="Y35" s="31"/>
      <c r="Z35" t="s">
        <v>221</v>
      </c>
      <c r="AC35" s="31" t="s">
        <v>178</v>
      </c>
      <c r="AD35" t="s">
        <v>222</v>
      </c>
    </row>
    <row r="36" spans="1:36" x14ac:dyDescent="0.35">
      <c r="A36" s="45" t="s">
        <v>72</v>
      </c>
      <c r="C36" s="3" t="s">
        <v>28</v>
      </c>
      <c r="D36" s="3" t="s">
        <v>29</v>
      </c>
      <c r="E36" s="3" t="s">
        <v>30</v>
      </c>
      <c r="F36" s="3" t="s">
        <v>31</v>
      </c>
      <c r="G36" s="3" t="s">
        <v>32</v>
      </c>
      <c r="H36" s="3" t="s">
        <v>33</v>
      </c>
      <c r="I36" s="3" t="s">
        <v>129</v>
      </c>
      <c r="J36" s="27" t="s">
        <v>34</v>
      </c>
      <c r="K36" s="27" t="s">
        <v>35</v>
      </c>
      <c r="L36" s="27" t="s">
        <v>36</v>
      </c>
      <c r="M36" s="27" t="s">
        <v>37</v>
      </c>
      <c r="N36" s="27" t="s">
        <v>38</v>
      </c>
      <c r="O36" s="27" t="s">
        <v>39</v>
      </c>
      <c r="P36" s="27" t="s">
        <v>130</v>
      </c>
      <c r="Q36" s="3" t="s">
        <v>80</v>
      </c>
      <c r="R36" s="3" t="s">
        <v>99</v>
      </c>
      <c r="S36" s="27" t="s">
        <v>80</v>
      </c>
      <c r="T36" s="27" t="s">
        <v>100</v>
      </c>
      <c r="U36" s="31" t="s">
        <v>85</v>
      </c>
      <c r="V36" s="31" t="s">
        <v>86</v>
      </c>
      <c r="X36" s="31" t="s">
        <v>127</v>
      </c>
      <c r="Y36" s="31"/>
      <c r="Z36" s="28">
        <f>O38-H38</f>
        <v>0.31131019036954083</v>
      </c>
      <c r="AA36" t="s">
        <v>208</v>
      </c>
      <c r="AC36" s="31" t="s">
        <v>127</v>
      </c>
      <c r="AI36" s="74" t="s">
        <v>230</v>
      </c>
    </row>
    <row r="37" spans="1:36" x14ac:dyDescent="0.35">
      <c r="B37" t="s">
        <v>84</v>
      </c>
      <c r="C37" s="149">
        <f t="shared" ref="C37:P37" si="2">SUM(C40:C340)/$B$5</f>
        <v>0.15789473684210525</v>
      </c>
      <c r="D37" s="149">
        <f t="shared" si="2"/>
        <v>0.51578947368421058</v>
      </c>
      <c r="E37" s="149">
        <f t="shared" si="2"/>
        <v>0.21052631578947367</v>
      </c>
      <c r="F37" s="149">
        <f t="shared" si="2"/>
        <v>0.4</v>
      </c>
      <c r="G37" s="149">
        <f t="shared" si="2"/>
        <v>0.24210526315789474</v>
      </c>
      <c r="H37" s="149">
        <f t="shared" si="2"/>
        <v>0.16842105263157894</v>
      </c>
      <c r="I37" s="149">
        <f t="shared" si="2"/>
        <v>0.57894736842105265</v>
      </c>
      <c r="J37" s="149">
        <f t="shared" si="2"/>
        <v>0.89473684210526316</v>
      </c>
      <c r="K37" s="149">
        <f t="shared" si="2"/>
        <v>0.87368421052631584</v>
      </c>
      <c r="L37" s="149">
        <f t="shared" si="2"/>
        <v>0.81052631578947365</v>
      </c>
      <c r="M37" s="149">
        <f t="shared" si="2"/>
        <v>0.85263157894736841</v>
      </c>
      <c r="N37" s="149">
        <f t="shared" si="2"/>
        <v>0.72631578947368425</v>
      </c>
      <c r="O37" s="149">
        <f t="shared" si="2"/>
        <v>0.26315789473684209</v>
      </c>
      <c r="P37" s="149">
        <f t="shared" si="2"/>
        <v>0.75789473684210529</v>
      </c>
      <c r="Q37" s="151">
        <f t="shared" ref="Q37:V37" si="3">AVERAGE(Q40:Q340)</f>
        <v>2.2736842105263158</v>
      </c>
      <c r="R37" s="149">
        <f t="shared" si="3"/>
        <v>0.32481203007518766</v>
      </c>
      <c r="S37" s="151">
        <f t="shared" si="3"/>
        <v>5.1789473684210527</v>
      </c>
      <c r="T37" s="149">
        <f t="shared" si="3"/>
        <v>0.73984962406014998</v>
      </c>
      <c r="U37" s="149">
        <f t="shared" si="3"/>
        <v>0.41503759398496259</v>
      </c>
      <c r="V37" s="149">
        <f t="shared" si="3"/>
        <v>0.57275689223057613</v>
      </c>
      <c r="W37" s="79" t="s">
        <v>104</v>
      </c>
      <c r="X37" s="151">
        <f>AVERAGE(X40:X340)</f>
        <v>-0.73684210526315785</v>
      </c>
      <c r="Y37" s="151">
        <f>AVERAGE(Y40:Y340)</f>
        <v>-0.42105263157894735</v>
      </c>
      <c r="Z37" s="29"/>
      <c r="AA37" s="29"/>
      <c r="AB37" s="7" t="s">
        <v>59</v>
      </c>
      <c r="AC37" s="146">
        <f>SUM(AC40:AC340)</f>
        <v>16</v>
      </c>
      <c r="AD37" s="146">
        <f>SUM(AD40:AD340)</f>
        <v>25</v>
      </c>
      <c r="AE37" s="146">
        <f>SUM(AE40:AE340)</f>
        <v>58</v>
      </c>
      <c r="AF37" s="146">
        <f>SUM(AF40:AF340)</f>
        <v>48</v>
      </c>
      <c r="AG37">
        <f>B5-AC37-AE37</f>
        <v>21</v>
      </c>
      <c r="AH37">
        <f>B5-AD37-AF37</f>
        <v>22</v>
      </c>
      <c r="AI37" s="74">
        <f>SUM(AC37:AH37)</f>
        <v>190</v>
      </c>
    </row>
    <row r="38" spans="1:36" x14ac:dyDescent="0.35">
      <c r="B38" t="s">
        <v>101</v>
      </c>
      <c r="G38" s="150">
        <f>-AVERAGE('Raw data'!V6:V304)</f>
        <v>-0.5368421052631579</v>
      </c>
      <c r="H38" s="150">
        <f>AVERAGE('Raw data'!W6:W304)</f>
        <v>-0.73684210526315785</v>
      </c>
      <c r="I38" s="150">
        <f>AVERAGE('Raw data'!X6:X304)</f>
        <v>0.51578947368421058</v>
      </c>
      <c r="J38" s="146"/>
      <c r="K38" s="146"/>
      <c r="L38" s="146"/>
      <c r="M38" s="146"/>
      <c r="N38" s="150">
        <f>-AVERAGE('Raw data'!AC6:AC304)</f>
        <v>0.7978723404255319</v>
      </c>
      <c r="O38" s="150">
        <f>AVERAGE('Raw data'!AD6:AD304)</f>
        <v>-0.42553191489361702</v>
      </c>
      <c r="P38" s="150">
        <f>AVERAGE('Raw data'!AE6:AE304)</f>
        <v>0.93684210526315792</v>
      </c>
      <c r="U38" s="28"/>
      <c r="W38" t="s">
        <v>179</v>
      </c>
      <c r="Z38">
        <f>COUNTIF(Z40:Z278,"&gt;0")</f>
        <v>28</v>
      </c>
      <c r="AA38" t="s">
        <v>59</v>
      </c>
      <c r="AB38" s="7" t="s">
        <v>229</v>
      </c>
      <c r="AC38">
        <f>AC37/$B$5</f>
        <v>0.16842105263157894</v>
      </c>
      <c r="AD38">
        <f t="shared" ref="AD38:AF38" si="4">AD37/$B$5</f>
        <v>0.26315789473684209</v>
      </c>
      <c r="AE38">
        <f t="shared" si="4"/>
        <v>0.61052631578947369</v>
      </c>
      <c r="AF38">
        <f t="shared" si="4"/>
        <v>0.50526315789473686</v>
      </c>
      <c r="AG38">
        <f t="shared" ref="AG38" si="5">AG37/$B$5</f>
        <v>0.22105263157894736</v>
      </c>
      <c r="AH38">
        <f t="shared" ref="AH38" si="6">AH37/$B$5</f>
        <v>0.23157894736842105</v>
      </c>
      <c r="AI38" s="74">
        <f>SUM(AC38:AH38)</f>
        <v>2</v>
      </c>
    </row>
    <row r="39" spans="1:36" x14ac:dyDescent="0.35">
      <c r="A39" s="8" t="s">
        <v>304</v>
      </c>
      <c r="B39" s="3" t="s">
        <v>303</v>
      </c>
      <c r="C39" s="3" t="s">
        <v>28</v>
      </c>
      <c r="D39" s="3" t="s">
        <v>29</v>
      </c>
      <c r="E39" s="3" t="s">
        <v>30</v>
      </c>
      <c r="F39" s="3" t="s">
        <v>31</v>
      </c>
      <c r="G39" s="3" t="s">
        <v>32</v>
      </c>
      <c r="H39" s="3" t="s">
        <v>33</v>
      </c>
      <c r="I39" s="3" t="s">
        <v>129</v>
      </c>
      <c r="J39" s="27" t="s">
        <v>34</v>
      </c>
      <c r="K39" s="27" t="s">
        <v>35</v>
      </c>
      <c r="L39" s="27" t="s">
        <v>36</v>
      </c>
      <c r="M39" s="27" t="s">
        <v>37</v>
      </c>
      <c r="N39" s="27" t="s">
        <v>38</v>
      </c>
      <c r="O39" s="27" t="s">
        <v>39</v>
      </c>
      <c r="P39" s="27" t="s">
        <v>130</v>
      </c>
      <c r="Q39" s="3" t="s">
        <v>80</v>
      </c>
      <c r="R39" s="3" t="s">
        <v>81</v>
      </c>
      <c r="S39" s="27" t="s">
        <v>80</v>
      </c>
      <c r="T39" s="27" t="s">
        <v>81</v>
      </c>
      <c r="U39" s="31" t="s">
        <v>85</v>
      </c>
      <c r="V39" s="31" t="s">
        <v>86</v>
      </c>
      <c r="X39" s="31" t="s">
        <v>79</v>
      </c>
      <c r="Y39" s="31" t="s">
        <v>82</v>
      </c>
      <c r="Z39" s="31" t="s">
        <v>177</v>
      </c>
      <c r="AA39" s="31"/>
      <c r="AC39" s="31" t="s">
        <v>223</v>
      </c>
      <c r="AD39" s="31" t="s">
        <v>224</v>
      </c>
      <c r="AE39" s="31" t="s">
        <v>225</v>
      </c>
      <c r="AF39" s="31" t="s">
        <v>226</v>
      </c>
      <c r="AG39" s="31" t="s">
        <v>227</v>
      </c>
      <c r="AH39" s="31" t="s">
        <v>228</v>
      </c>
    </row>
    <row r="40" spans="1:36" x14ac:dyDescent="0.35">
      <c r="A40" s="29">
        <f>'Raw data'!A6</f>
        <v>114364104078</v>
      </c>
      <c r="B40">
        <f>'Raw data'!Q6</f>
        <v>1</v>
      </c>
      <c r="C40">
        <f>IF(OR('Raw data'!R6=1,'Raw data'!R6=2),1,0)</f>
        <v>1</v>
      </c>
      <c r="D40">
        <f>IF('Raw data'!S6='Raw data'!S$2,1,0)</f>
        <v>1</v>
      </c>
      <c r="E40">
        <f>IF('Raw data'!T6='Raw data'!T$2,1,0)</f>
        <v>1</v>
      </c>
      <c r="F40">
        <f>IF('Raw data'!U6='Raw data'!U$2,1,0)</f>
        <v>1</v>
      </c>
      <c r="G40">
        <f>IF('Raw data'!V6&lt;0,1,0)</f>
        <v>1</v>
      </c>
      <c r="H40">
        <f>IF('Raw data'!W6&gt;0,1,0)</f>
        <v>0</v>
      </c>
      <c r="I40">
        <f>IF('Raw data'!X6&gt;0,1,0)</f>
        <v>0</v>
      </c>
      <c r="J40">
        <f>IF(OR('Raw data'!Y6=1,'Raw data'!Y6=2),1,0)</f>
        <v>1</v>
      </c>
      <c r="K40">
        <f>IF('Raw data'!Z6='Raw data'!Z$2,1,0)</f>
        <v>1</v>
      </c>
      <c r="L40">
        <f>IF('Raw data'!AA6='Raw data'!AA$2,1,0)</f>
        <v>1</v>
      </c>
      <c r="M40">
        <f>IF('Raw data'!AB6='Raw data'!AB$2,1,0)</f>
        <v>0</v>
      </c>
      <c r="N40">
        <f>IF('Raw data'!AC6&lt;0,1,0)</f>
        <v>1</v>
      </c>
      <c r="O40">
        <f>IF('Raw data'!AD6&gt;0,1,0)</f>
        <v>0</v>
      </c>
      <c r="P40">
        <f>IF('Raw data'!AE6&gt;0,1,0)</f>
        <v>0</v>
      </c>
      <c r="Q40">
        <f>SUM(C40:I40)</f>
        <v>5</v>
      </c>
      <c r="R40" s="30">
        <f>Q40/7</f>
        <v>0.7142857142857143</v>
      </c>
      <c r="S40">
        <f>SUM(J40:P40)</f>
        <v>4</v>
      </c>
      <c r="T40" s="30">
        <f>S40/7</f>
        <v>0.5714285714285714</v>
      </c>
      <c r="U40" s="30">
        <f>T40-R40</f>
        <v>-0.1428571428571429</v>
      </c>
      <c r="V40" s="30">
        <f>(S40-Q40)/(7-Q40)</f>
        <v>-0.5</v>
      </c>
      <c r="W40" s="30"/>
      <c r="X40" s="29">
        <f>'Raw data'!W6</f>
        <v>-2</v>
      </c>
      <c r="Y40" s="29">
        <f>'Raw data'!AD6</f>
        <v>-2</v>
      </c>
      <c r="Z40" s="29">
        <f>Y40-X40</f>
        <v>0</v>
      </c>
      <c r="AA40" s="29"/>
      <c r="AC40">
        <f>IF(X40&gt;0,1,0)</f>
        <v>0</v>
      </c>
      <c r="AD40">
        <f>IF(Y40&gt;0,1,0)</f>
        <v>0</v>
      </c>
      <c r="AE40">
        <f>IF(X40&lt;0,1,0)</f>
        <v>1</v>
      </c>
      <c r="AF40">
        <f>IF(Y40&lt;0,1,0)</f>
        <v>1</v>
      </c>
    </row>
    <row r="41" spans="1:36" ht="20" customHeight="1" x14ac:dyDescent="0.35">
      <c r="A41" s="29">
        <f>'Raw data'!A7</f>
        <v>114364093218</v>
      </c>
      <c r="B41">
        <f>'Raw data'!Q7</f>
        <v>1</v>
      </c>
      <c r="C41">
        <f>IF(OR('Raw data'!R7=1,'Raw data'!R7=2),1,0)</f>
        <v>0</v>
      </c>
      <c r="D41">
        <f>IF('Raw data'!S7='Raw data'!S$2,1,0)</f>
        <v>0</v>
      </c>
      <c r="E41">
        <f>IF('Raw data'!T7='Raw data'!T$2,1,0)</f>
        <v>0</v>
      </c>
      <c r="F41">
        <f>IF('Raw data'!U7='Raw data'!U$2,1,0)</f>
        <v>0</v>
      </c>
      <c r="G41">
        <f>IF('Raw data'!V7&lt;0,1,0)</f>
        <v>0</v>
      </c>
      <c r="H41">
        <f>IF('Raw data'!W7&gt;0,1,0)</f>
        <v>1</v>
      </c>
      <c r="I41">
        <f>IF('Raw data'!X7&gt;0,1,0)</f>
        <v>1</v>
      </c>
      <c r="J41">
        <f>IF(OR('Raw data'!Y7=1,'Raw data'!Y7=2),1,0)</f>
        <v>1</v>
      </c>
      <c r="K41">
        <f>IF('Raw data'!Z7='Raw data'!Z$2,1,0)</f>
        <v>1</v>
      </c>
      <c r="L41">
        <f>IF('Raw data'!AA7='Raw data'!AA$2,1,0)</f>
        <v>1</v>
      </c>
      <c r="M41">
        <f>IF('Raw data'!AB7='Raw data'!AB$2,1,0)</f>
        <v>1</v>
      </c>
      <c r="N41">
        <f>IF('Raw data'!AC7&lt;0,1,0)</f>
        <v>0</v>
      </c>
      <c r="O41">
        <f>IF('Raw data'!AD7&gt;0,1,0)</f>
        <v>1</v>
      </c>
      <c r="P41">
        <f>IF('Raw data'!AE7&gt;0,1,0)</f>
        <v>1</v>
      </c>
      <c r="Q41">
        <f t="shared" ref="Q41:Q45" si="7">SUM(C41:I41)</f>
        <v>2</v>
      </c>
      <c r="R41" s="30">
        <f t="shared" ref="R41:R45" si="8">Q41/7</f>
        <v>0.2857142857142857</v>
      </c>
      <c r="S41">
        <f t="shared" ref="S41:S45" si="9">SUM(J41:P41)</f>
        <v>6</v>
      </c>
      <c r="T41" s="30">
        <f t="shared" ref="T41:T45" si="10">S41/7</f>
        <v>0.8571428571428571</v>
      </c>
      <c r="U41" s="30">
        <f t="shared" ref="U41:U45" si="11">T41-R41</f>
        <v>0.5714285714285714</v>
      </c>
      <c r="V41" s="30">
        <f t="shared" ref="V41:V45" si="12">(S41-Q41)/(7-Q41)</f>
        <v>0.8</v>
      </c>
      <c r="W41" s="30"/>
      <c r="X41" s="29">
        <f>'Raw data'!W7</f>
        <v>1</v>
      </c>
      <c r="Y41" s="29">
        <f>'Raw data'!AD7</f>
        <v>1</v>
      </c>
      <c r="Z41" s="29">
        <f t="shared" ref="Z41:Z45" si="13">Y41-X41</f>
        <v>0</v>
      </c>
      <c r="AA41" s="29"/>
      <c r="AC41">
        <f t="shared" ref="AC41:AD45" si="14">IF(X41&gt;0,1,0)</f>
        <v>1</v>
      </c>
      <c r="AD41">
        <f t="shared" si="14"/>
        <v>1</v>
      </c>
      <c r="AE41">
        <f t="shared" ref="AE41:AF45" si="15">IF(X41&lt;0,1,0)</f>
        <v>0</v>
      </c>
      <c r="AF41">
        <f t="shared" si="15"/>
        <v>0</v>
      </c>
    </row>
    <row r="42" spans="1:36" x14ac:dyDescent="0.35">
      <c r="A42" s="29">
        <f>'Raw data'!A8</f>
        <v>114364093243</v>
      </c>
      <c r="B42">
        <f>'Raw data'!Q8</f>
        <v>1</v>
      </c>
      <c r="C42">
        <f>IF(OR('Raw data'!R8=1,'Raw data'!R8=2),1,0)</f>
        <v>1</v>
      </c>
      <c r="D42">
        <f>IF('Raw data'!S8='Raw data'!S$2,1,0)</f>
        <v>0</v>
      </c>
      <c r="E42">
        <f>IF('Raw data'!T8='Raw data'!T$2,1,0)</f>
        <v>1</v>
      </c>
      <c r="F42">
        <f>IF('Raw data'!U8='Raw data'!U$2,1,0)</f>
        <v>1</v>
      </c>
      <c r="G42">
        <f>IF('Raw data'!V8&lt;0,1,0)</f>
        <v>1</v>
      </c>
      <c r="H42">
        <f>IF('Raw data'!W8&gt;0,1,0)</f>
        <v>0</v>
      </c>
      <c r="I42">
        <f>IF('Raw data'!X8&gt;0,1,0)</f>
        <v>1</v>
      </c>
      <c r="J42">
        <f>IF(OR('Raw data'!Y8=1,'Raw data'!Y8=2),1,0)</f>
        <v>1</v>
      </c>
      <c r="K42">
        <f>IF('Raw data'!Z8='Raw data'!Z$2,1,0)</f>
        <v>1</v>
      </c>
      <c r="L42">
        <f>IF('Raw data'!AA8='Raw data'!AA$2,1,0)</f>
        <v>1</v>
      </c>
      <c r="M42">
        <f>IF('Raw data'!AB8='Raw data'!AB$2,1,0)</f>
        <v>1</v>
      </c>
      <c r="N42">
        <f>IF('Raw data'!AC8&lt;0,1,0)</f>
        <v>1</v>
      </c>
      <c r="O42">
        <f>IF('Raw data'!AD8&gt;0,1,0)</f>
        <v>0</v>
      </c>
      <c r="P42">
        <f>IF('Raw data'!AE8&gt;0,1,0)</f>
        <v>1</v>
      </c>
      <c r="Q42">
        <f t="shared" si="7"/>
        <v>5</v>
      </c>
      <c r="R42" s="30">
        <f t="shared" si="8"/>
        <v>0.7142857142857143</v>
      </c>
      <c r="S42">
        <f t="shared" si="9"/>
        <v>6</v>
      </c>
      <c r="T42" s="30">
        <f t="shared" si="10"/>
        <v>0.8571428571428571</v>
      </c>
      <c r="U42" s="30">
        <f t="shared" si="11"/>
        <v>0.14285714285714279</v>
      </c>
      <c r="V42" s="30">
        <f t="shared" si="12"/>
        <v>0.5</v>
      </c>
      <c r="W42" s="30"/>
      <c r="X42" s="29">
        <f>'Raw data'!W8</f>
        <v>-1</v>
      </c>
      <c r="Y42" s="29">
        <f>'Raw data'!AD8</f>
        <v>-1</v>
      </c>
      <c r="Z42" s="29">
        <f t="shared" si="13"/>
        <v>0</v>
      </c>
      <c r="AA42" s="29"/>
      <c r="AC42">
        <f t="shared" si="14"/>
        <v>0</v>
      </c>
      <c r="AD42">
        <f t="shared" si="14"/>
        <v>0</v>
      </c>
      <c r="AE42">
        <f t="shared" si="15"/>
        <v>1</v>
      </c>
      <c r="AF42">
        <f t="shared" si="15"/>
        <v>1</v>
      </c>
    </row>
    <row r="43" spans="1:36" x14ac:dyDescent="0.35">
      <c r="A43" s="29">
        <f>'Raw data'!A9</f>
        <v>114364093356</v>
      </c>
      <c r="B43">
        <f>'Raw data'!Q9</f>
        <v>1</v>
      </c>
      <c r="C43">
        <f>IF(OR('Raw data'!R9=1,'Raw data'!R9=2),1,0)</f>
        <v>1</v>
      </c>
      <c r="D43">
        <f>IF('Raw data'!S9='Raw data'!S$2,1,0)</f>
        <v>1</v>
      </c>
      <c r="E43">
        <f>IF('Raw data'!T9='Raw data'!T$2,1,0)</f>
        <v>0</v>
      </c>
      <c r="F43">
        <f>IF('Raw data'!U9='Raw data'!U$2,1,0)</f>
        <v>1</v>
      </c>
      <c r="G43">
        <f>IF('Raw data'!V9&lt;0,1,0)</f>
        <v>1</v>
      </c>
      <c r="H43">
        <f>IF('Raw data'!W9&gt;0,1,0)</f>
        <v>1</v>
      </c>
      <c r="I43">
        <f>IF('Raw data'!X9&gt;0,1,0)</f>
        <v>1</v>
      </c>
      <c r="J43">
        <f>IF(OR('Raw data'!Y9=1,'Raw data'!Y9=2),1,0)</f>
        <v>1</v>
      </c>
      <c r="K43">
        <f>IF('Raw data'!Z9='Raw data'!Z$2,1,0)</f>
        <v>1</v>
      </c>
      <c r="L43">
        <f>IF('Raw data'!AA9='Raw data'!AA$2,1,0)</f>
        <v>0</v>
      </c>
      <c r="M43">
        <f>IF('Raw data'!AB9='Raw data'!AB$2,1,0)</f>
        <v>1</v>
      </c>
      <c r="N43">
        <f>IF('Raw data'!AC9&lt;0,1,0)</f>
        <v>0</v>
      </c>
      <c r="O43">
        <f>IF('Raw data'!AD9&gt;0,1,0)</f>
        <v>1</v>
      </c>
      <c r="P43">
        <f>IF('Raw data'!AE9&gt;0,1,0)</f>
        <v>1</v>
      </c>
      <c r="Q43">
        <f t="shared" si="7"/>
        <v>6</v>
      </c>
      <c r="R43" s="30">
        <f t="shared" si="8"/>
        <v>0.8571428571428571</v>
      </c>
      <c r="S43">
        <f t="shared" si="9"/>
        <v>5</v>
      </c>
      <c r="T43" s="30">
        <f t="shared" si="10"/>
        <v>0.7142857142857143</v>
      </c>
      <c r="U43" s="30">
        <f t="shared" si="11"/>
        <v>-0.14285714285714279</v>
      </c>
      <c r="V43" s="30">
        <f t="shared" si="12"/>
        <v>-1</v>
      </c>
      <c r="W43" s="30"/>
      <c r="X43" s="29">
        <f>'Raw data'!W9</f>
        <v>1</v>
      </c>
      <c r="Y43" s="29">
        <f>'Raw data'!AD9</f>
        <v>2</v>
      </c>
      <c r="Z43" s="29">
        <f t="shared" si="13"/>
        <v>1</v>
      </c>
      <c r="AA43" s="29"/>
      <c r="AC43">
        <f t="shared" si="14"/>
        <v>1</v>
      </c>
      <c r="AD43">
        <f t="shared" si="14"/>
        <v>1</v>
      </c>
      <c r="AE43">
        <f t="shared" si="15"/>
        <v>0</v>
      </c>
      <c r="AF43">
        <f t="shared" si="15"/>
        <v>0</v>
      </c>
    </row>
    <row r="44" spans="1:36" x14ac:dyDescent="0.35">
      <c r="A44" s="29">
        <f>'Raw data'!A10</f>
        <v>114364092768</v>
      </c>
      <c r="B44">
        <f>'Raw data'!Q10</f>
        <v>1</v>
      </c>
      <c r="C44">
        <f>IF(OR('Raw data'!R10=1,'Raw data'!R10=2),1,0)</f>
        <v>1</v>
      </c>
      <c r="D44">
        <f>IF('Raw data'!S10='Raw data'!S$2,1,0)</f>
        <v>1</v>
      </c>
      <c r="E44">
        <f>IF('Raw data'!T10='Raw data'!T$2,1,0)</f>
        <v>0</v>
      </c>
      <c r="F44">
        <f>IF('Raw data'!U10='Raw data'!U$2,1,0)</f>
        <v>0</v>
      </c>
      <c r="G44">
        <f>IF('Raw data'!V10&lt;0,1,0)</f>
        <v>0</v>
      </c>
      <c r="H44">
        <f>IF('Raw data'!W10&gt;0,1,0)</f>
        <v>1</v>
      </c>
      <c r="I44">
        <f>IF('Raw data'!X10&gt;0,1,0)</f>
        <v>1</v>
      </c>
      <c r="J44">
        <f>IF(OR('Raw data'!Y10=1,'Raw data'!Y10=2),1,0)</f>
        <v>1</v>
      </c>
      <c r="K44">
        <f>IF('Raw data'!Z10='Raw data'!Z$2,1,0)</f>
        <v>1</v>
      </c>
      <c r="L44">
        <f>IF('Raw data'!AA10='Raw data'!AA$2,1,0)</f>
        <v>1</v>
      </c>
      <c r="M44">
        <f>IF('Raw data'!AB10='Raw data'!AB$2,1,0)</f>
        <v>1</v>
      </c>
      <c r="N44">
        <f>IF('Raw data'!AC10&lt;0,1,0)</f>
        <v>0</v>
      </c>
      <c r="O44">
        <f>IF('Raw data'!AD10&gt;0,1,0)</f>
        <v>1</v>
      </c>
      <c r="P44">
        <f>IF('Raw data'!AE10&gt;0,1,0)</f>
        <v>1</v>
      </c>
      <c r="Q44">
        <f t="shared" si="7"/>
        <v>4</v>
      </c>
      <c r="R44" s="30">
        <f t="shared" si="8"/>
        <v>0.5714285714285714</v>
      </c>
      <c r="S44">
        <f t="shared" si="9"/>
        <v>6</v>
      </c>
      <c r="T44" s="30">
        <f t="shared" si="10"/>
        <v>0.8571428571428571</v>
      </c>
      <c r="U44" s="30">
        <f t="shared" si="11"/>
        <v>0.2857142857142857</v>
      </c>
      <c r="V44" s="30">
        <f t="shared" si="12"/>
        <v>0.66666666666666663</v>
      </c>
      <c r="W44" s="30"/>
      <c r="X44" s="29">
        <f>'Raw data'!W10</f>
        <v>2</v>
      </c>
      <c r="Y44" s="29">
        <f>'Raw data'!AD10</f>
        <v>2</v>
      </c>
      <c r="Z44" s="29">
        <f t="shared" si="13"/>
        <v>0</v>
      </c>
      <c r="AA44" s="29"/>
      <c r="AC44">
        <f t="shared" si="14"/>
        <v>1</v>
      </c>
      <c r="AD44">
        <f t="shared" si="14"/>
        <v>1</v>
      </c>
      <c r="AE44">
        <f t="shared" si="15"/>
        <v>0</v>
      </c>
      <c r="AF44">
        <f t="shared" si="15"/>
        <v>0</v>
      </c>
    </row>
    <row r="45" spans="1:36" x14ac:dyDescent="0.35">
      <c r="A45" s="29">
        <f>'Raw data'!A11</f>
        <v>114364092326</v>
      </c>
      <c r="B45">
        <f>'Raw data'!Q11</f>
        <v>1</v>
      </c>
      <c r="C45">
        <f>IF(OR('Raw data'!R11=1,'Raw data'!R11=2),1,0)</f>
        <v>0</v>
      </c>
      <c r="D45">
        <f>IF('Raw data'!S11='Raw data'!S$2,1,0)</f>
        <v>1</v>
      </c>
      <c r="E45">
        <f>IF('Raw data'!T11='Raw data'!T$2,1,0)</f>
        <v>0</v>
      </c>
      <c r="F45">
        <f>IF('Raw data'!U11='Raw data'!U$2,1,0)</f>
        <v>0</v>
      </c>
      <c r="G45">
        <f>IF('Raw data'!V11&lt;0,1,0)</f>
        <v>0</v>
      </c>
      <c r="H45">
        <f>IF('Raw data'!W11&gt;0,1,0)</f>
        <v>0</v>
      </c>
      <c r="I45">
        <f>IF('Raw data'!X11&gt;0,1,0)</f>
        <v>0</v>
      </c>
      <c r="J45">
        <f>IF(OR('Raw data'!Y11=1,'Raw data'!Y11=2),1,0)</f>
        <v>1</v>
      </c>
      <c r="K45">
        <f>IF('Raw data'!Z11='Raw data'!Z$2,1,0)</f>
        <v>1</v>
      </c>
      <c r="L45">
        <f>IF('Raw data'!AA11='Raw data'!AA$2,1,0)</f>
        <v>1</v>
      </c>
      <c r="M45">
        <f>IF('Raw data'!AB11='Raw data'!AB$2,1,0)</f>
        <v>1</v>
      </c>
      <c r="N45">
        <f>IF('Raw data'!AC11&lt;0,1,0)</f>
        <v>1</v>
      </c>
      <c r="O45">
        <f>IF('Raw data'!AD11&gt;0,1,0)</f>
        <v>1</v>
      </c>
      <c r="P45">
        <f>IF('Raw data'!AE11&gt;0,1,0)</f>
        <v>1</v>
      </c>
      <c r="Q45">
        <f t="shared" si="7"/>
        <v>1</v>
      </c>
      <c r="R45" s="30">
        <f t="shared" si="8"/>
        <v>0.14285714285714285</v>
      </c>
      <c r="S45">
        <f t="shared" si="9"/>
        <v>7</v>
      </c>
      <c r="T45" s="30">
        <f t="shared" si="10"/>
        <v>1</v>
      </c>
      <c r="U45" s="30">
        <f t="shared" si="11"/>
        <v>0.85714285714285721</v>
      </c>
      <c r="V45" s="30">
        <f t="shared" si="12"/>
        <v>1</v>
      </c>
      <c r="W45" s="30"/>
      <c r="X45" s="29">
        <f>'Raw data'!W11</f>
        <v>0</v>
      </c>
      <c r="Y45" s="29">
        <f>'Raw data'!AD11</f>
        <v>1</v>
      </c>
      <c r="Z45" s="29">
        <f t="shared" si="13"/>
        <v>1</v>
      </c>
      <c r="AA45" s="29"/>
      <c r="AC45">
        <f t="shared" si="14"/>
        <v>0</v>
      </c>
      <c r="AD45">
        <f t="shared" si="14"/>
        <v>1</v>
      </c>
      <c r="AE45">
        <f t="shared" si="15"/>
        <v>0</v>
      </c>
      <c r="AF45">
        <f t="shared" si="15"/>
        <v>0</v>
      </c>
    </row>
    <row r="46" spans="1:36" x14ac:dyDescent="0.35">
      <c r="A46" s="29">
        <f>'Raw data'!A12</f>
        <v>114364092284</v>
      </c>
      <c r="B46">
        <f>'Raw data'!Q12</f>
        <v>1</v>
      </c>
      <c r="C46">
        <f>IF(OR('Raw data'!R12=1,'Raw data'!R12=2),1,0)</f>
        <v>0</v>
      </c>
      <c r="D46">
        <f>IF('Raw data'!S12='Raw data'!S$2,1,0)</f>
        <v>0</v>
      </c>
      <c r="E46">
        <f>IF('Raw data'!T12='Raw data'!T$2,1,0)</f>
        <v>0</v>
      </c>
      <c r="F46">
        <f>IF('Raw data'!U12='Raw data'!U$2,1,0)</f>
        <v>0</v>
      </c>
      <c r="G46">
        <f>IF('Raw data'!V12&lt;0,1,0)</f>
        <v>0</v>
      </c>
      <c r="H46">
        <f>IF('Raw data'!W12&gt;0,1,0)</f>
        <v>0</v>
      </c>
      <c r="I46">
        <f>IF('Raw data'!X12&gt;0,1,0)</f>
        <v>0</v>
      </c>
      <c r="J46">
        <f>IF(OR('Raw data'!Y12=1,'Raw data'!Y12=2),1,0)</f>
        <v>0</v>
      </c>
      <c r="K46">
        <f>IF('Raw data'!Z12='Raw data'!Z$2,1,0)</f>
        <v>0</v>
      </c>
      <c r="L46">
        <f>IF('Raw data'!AA12='Raw data'!AA$2,1,0)</f>
        <v>0</v>
      </c>
      <c r="M46">
        <f>IF('Raw data'!AB12='Raw data'!AB$2,1,0)</f>
        <v>0</v>
      </c>
      <c r="N46">
        <f>IF('Raw data'!AC12&lt;0,1,0)</f>
        <v>0</v>
      </c>
      <c r="O46">
        <f>IF('Raw data'!AD12&gt;0,1,0)</f>
        <v>0</v>
      </c>
      <c r="P46">
        <f>IF('Raw data'!AE12&gt;0,1,0)</f>
        <v>0</v>
      </c>
      <c r="Q46">
        <f t="shared" ref="Q46:Q109" si="16">SUM(C46:I46)</f>
        <v>0</v>
      </c>
      <c r="R46" s="30">
        <f t="shared" ref="R46:R109" si="17">Q46/7</f>
        <v>0</v>
      </c>
      <c r="S46">
        <f t="shared" ref="S46:S109" si="18">SUM(J46:P46)</f>
        <v>0</v>
      </c>
      <c r="T46" s="30">
        <f t="shared" ref="T46:T109" si="19">S46/7</f>
        <v>0</v>
      </c>
      <c r="U46" s="30">
        <f t="shared" ref="U46:U109" si="20">T46-R46</f>
        <v>0</v>
      </c>
      <c r="V46" s="30">
        <f t="shared" ref="V46:V109" si="21">(S46-Q46)/(7-Q46)</f>
        <v>0</v>
      </c>
      <c r="W46" s="30"/>
      <c r="X46" s="29">
        <f>'Raw data'!W12</f>
        <v>-2</v>
      </c>
      <c r="Y46" s="29">
        <f>'Raw data'!AD12</f>
        <v>-2</v>
      </c>
      <c r="Z46" s="29">
        <f t="shared" ref="Z46:Z109" si="22">Y46-X46</f>
        <v>0</v>
      </c>
      <c r="AA46" s="29"/>
      <c r="AC46">
        <f t="shared" ref="AC46:AC109" si="23">IF(X46&gt;0,1,0)</f>
        <v>0</v>
      </c>
      <c r="AD46">
        <f t="shared" ref="AD46:AD109" si="24">IF(Y46&gt;0,1,0)</f>
        <v>0</v>
      </c>
      <c r="AE46">
        <f t="shared" ref="AE46:AE109" si="25">IF(X46&lt;0,1,0)</f>
        <v>1</v>
      </c>
      <c r="AF46">
        <f t="shared" ref="AF46:AF109" si="26">IF(Y46&lt;0,1,0)</f>
        <v>1</v>
      </c>
    </row>
    <row r="47" spans="1:36" x14ac:dyDescent="0.35">
      <c r="A47" s="29">
        <f>'Raw data'!A13</f>
        <v>114364092417</v>
      </c>
      <c r="B47">
        <f>'Raw data'!Q13</f>
        <v>1</v>
      </c>
      <c r="C47">
        <f>IF(OR('Raw data'!R13=1,'Raw data'!R13=2),1,0)</f>
        <v>0</v>
      </c>
      <c r="D47">
        <f>IF('Raw data'!S13='Raw data'!S$2,1,0)</f>
        <v>0</v>
      </c>
      <c r="E47">
        <f>IF('Raw data'!T13='Raw data'!T$2,1,0)</f>
        <v>0</v>
      </c>
      <c r="F47">
        <f>IF('Raw data'!U13='Raw data'!U$2,1,0)</f>
        <v>0</v>
      </c>
      <c r="G47">
        <f>IF('Raw data'!V13&lt;0,1,0)</f>
        <v>1</v>
      </c>
      <c r="H47">
        <f>IF('Raw data'!W13&gt;0,1,0)</f>
        <v>0</v>
      </c>
      <c r="I47">
        <f>IF('Raw data'!X13&gt;0,1,0)</f>
        <v>0</v>
      </c>
      <c r="J47">
        <f>IF(OR('Raw data'!Y13=1,'Raw data'!Y13=2),1,0)</f>
        <v>1</v>
      </c>
      <c r="K47">
        <f>IF('Raw data'!Z13='Raw data'!Z$2,1,0)</f>
        <v>1</v>
      </c>
      <c r="L47">
        <f>IF('Raw data'!AA13='Raw data'!AA$2,1,0)</f>
        <v>1</v>
      </c>
      <c r="M47">
        <f>IF('Raw data'!AB13='Raw data'!AB$2,1,0)</f>
        <v>1</v>
      </c>
      <c r="N47">
        <f>IF('Raw data'!AC13&lt;0,1,0)</f>
        <v>0</v>
      </c>
      <c r="O47">
        <f>IF('Raw data'!AD13&gt;0,1,0)</f>
        <v>0</v>
      </c>
      <c r="P47">
        <f>IF('Raw data'!AE13&gt;0,1,0)</f>
        <v>1</v>
      </c>
      <c r="Q47">
        <f t="shared" si="16"/>
        <v>1</v>
      </c>
      <c r="R47" s="30">
        <f t="shared" si="17"/>
        <v>0.14285714285714285</v>
      </c>
      <c r="S47">
        <f t="shared" si="18"/>
        <v>5</v>
      </c>
      <c r="T47" s="30">
        <f t="shared" si="19"/>
        <v>0.7142857142857143</v>
      </c>
      <c r="U47" s="30">
        <f t="shared" si="20"/>
        <v>0.5714285714285714</v>
      </c>
      <c r="V47" s="30">
        <f t="shared" si="21"/>
        <v>0.66666666666666663</v>
      </c>
      <c r="W47" s="30"/>
      <c r="X47" s="29">
        <f>'Raw data'!W13</f>
        <v>-1</v>
      </c>
      <c r="Y47" s="29">
        <f>'Raw data'!AD13</f>
        <v>-1</v>
      </c>
      <c r="Z47" s="29">
        <f t="shared" si="22"/>
        <v>0</v>
      </c>
      <c r="AA47" s="29"/>
      <c r="AC47">
        <f t="shared" si="23"/>
        <v>0</v>
      </c>
      <c r="AD47">
        <f t="shared" si="24"/>
        <v>0</v>
      </c>
      <c r="AE47">
        <f t="shared" si="25"/>
        <v>1</v>
      </c>
      <c r="AF47">
        <f t="shared" si="26"/>
        <v>1</v>
      </c>
    </row>
    <row r="48" spans="1:36" x14ac:dyDescent="0.35">
      <c r="A48" s="29">
        <f>'Raw data'!A14</f>
        <v>114364092270</v>
      </c>
      <c r="B48">
        <f>'Raw data'!Q14</f>
        <v>1</v>
      </c>
      <c r="C48">
        <f>IF(OR('Raw data'!R14=1,'Raw data'!R14=2),1,0)</f>
        <v>1</v>
      </c>
      <c r="D48">
        <f>IF('Raw data'!S14='Raw data'!S$2,1,0)</f>
        <v>1</v>
      </c>
      <c r="E48">
        <f>IF('Raw data'!T14='Raw data'!T$2,1,0)</f>
        <v>0</v>
      </c>
      <c r="F48">
        <f>IF('Raw data'!U14='Raw data'!U$2,1,0)</f>
        <v>1</v>
      </c>
      <c r="G48">
        <f>IF('Raw data'!V14&lt;0,1,0)</f>
        <v>1</v>
      </c>
      <c r="H48">
        <f>IF('Raw data'!W14&gt;0,1,0)</f>
        <v>1</v>
      </c>
      <c r="I48">
        <f>IF('Raw data'!X14&gt;0,1,0)</f>
        <v>1</v>
      </c>
      <c r="J48">
        <f>IF(OR('Raw data'!Y14=1,'Raw data'!Y14=2),1,0)</f>
        <v>1</v>
      </c>
      <c r="K48">
        <f>IF('Raw data'!Z14='Raw data'!Z$2,1,0)</f>
        <v>1</v>
      </c>
      <c r="L48">
        <f>IF('Raw data'!AA14='Raw data'!AA$2,1,0)</f>
        <v>1</v>
      </c>
      <c r="M48">
        <f>IF('Raw data'!AB14='Raw data'!AB$2,1,0)</f>
        <v>1</v>
      </c>
      <c r="N48">
        <f>IF('Raw data'!AC14&lt;0,1,0)</f>
        <v>1</v>
      </c>
      <c r="O48">
        <f>IF('Raw data'!AD14&gt;0,1,0)</f>
        <v>1</v>
      </c>
      <c r="P48">
        <f>IF('Raw data'!AE14&gt;0,1,0)</f>
        <v>1</v>
      </c>
      <c r="Q48">
        <f t="shared" si="16"/>
        <v>6</v>
      </c>
      <c r="R48" s="30">
        <f t="shared" si="17"/>
        <v>0.8571428571428571</v>
      </c>
      <c r="S48">
        <f t="shared" si="18"/>
        <v>7</v>
      </c>
      <c r="T48" s="30">
        <f t="shared" si="19"/>
        <v>1</v>
      </c>
      <c r="U48" s="30">
        <f t="shared" si="20"/>
        <v>0.1428571428571429</v>
      </c>
      <c r="V48" s="30">
        <f t="shared" si="21"/>
        <v>1</v>
      </c>
      <c r="W48" s="30"/>
      <c r="X48" s="29">
        <f>'Raw data'!W14</f>
        <v>1</v>
      </c>
      <c r="Y48" s="29">
        <f>'Raw data'!AD14</f>
        <v>1</v>
      </c>
      <c r="Z48" s="29">
        <f t="shared" si="22"/>
        <v>0</v>
      </c>
      <c r="AA48" s="29"/>
      <c r="AC48">
        <f t="shared" si="23"/>
        <v>1</v>
      </c>
      <c r="AD48">
        <f t="shared" si="24"/>
        <v>1</v>
      </c>
      <c r="AE48">
        <f t="shared" si="25"/>
        <v>0</v>
      </c>
      <c r="AF48">
        <f t="shared" si="26"/>
        <v>0</v>
      </c>
      <c r="AJ48" s="54"/>
    </row>
    <row r="49" spans="1:37" x14ac:dyDescent="0.35">
      <c r="A49" s="29">
        <f>'Raw data'!A15</f>
        <v>114364092361</v>
      </c>
      <c r="B49">
        <f>'Raw data'!Q15</f>
        <v>1</v>
      </c>
      <c r="C49">
        <f>IF(OR('Raw data'!R15=1,'Raw data'!R15=2),1,0)</f>
        <v>0</v>
      </c>
      <c r="D49">
        <f>IF('Raw data'!S15='Raw data'!S$2,1,0)</f>
        <v>0</v>
      </c>
      <c r="E49">
        <f>IF('Raw data'!T15='Raw data'!T$2,1,0)</f>
        <v>0</v>
      </c>
      <c r="F49">
        <f>IF('Raw data'!U15='Raw data'!U$2,1,0)</f>
        <v>1</v>
      </c>
      <c r="G49">
        <f>IF('Raw data'!V15&lt;0,1,0)</f>
        <v>0</v>
      </c>
      <c r="H49">
        <f>IF('Raw data'!W15&gt;0,1,0)</f>
        <v>0</v>
      </c>
      <c r="I49">
        <f>IF('Raw data'!X15&gt;0,1,0)</f>
        <v>1</v>
      </c>
      <c r="J49">
        <f>IF(OR('Raw data'!Y15=1,'Raw data'!Y15=2),1,0)</f>
        <v>1</v>
      </c>
      <c r="K49">
        <f>IF('Raw data'!Z15='Raw data'!Z$2,1,0)</f>
        <v>1</v>
      </c>
      <c r="L49">
        <f>IF('Raw data'!AA15='Raw data'!AA$2,1,0)</f>
        <v>1</v>
      </c>
      <c r="M49">
        <f>IF('Raw data'!AB15='Raw data'!AB$2,1,0)</f>
        <v>1</v>
      </c>
      <c r="N49">
        <f>IF('Raw data'!AC15&lt;0,1,0)</f>
        <v>1</v>
      </c>
      <c r="O49">
        <f>IF('Raw data'!AD15&gt;0,1,0)</f>
        <v>0</v>
      </c>
      <c r="P49">
        <f>IF('Raw data'!AE15&gt;0,1,0)</f>
        <v>1</v>
      </c>
      <c r="Q49">
        <f t="shared" si="16"/>
        <v>2</v>
      </c>
      <c r="R49" s="30">
        <f t="shared" si="17"/>
        <v>0.2857142857142857</v>
      </c>
      <c r="S49">
        <f t="shared" si="18"/>
        <v>6</v>
      </c>
      <c r="T49" s="30">
        <f t="shared" si="19"/>
        <v>0.8571428571428571</v>
      </c>
      <c r="U49" s="30">
        <f t="shared" si="20"/>
        <v>0.5714285714285714</v>
      </c>
      <c r="V49" s="30">
        <f t="shared" si="21"/>
        <v>0.8</v>
      </c>
      <c r="W49" s="30"/>
      <c r="X49" s="29">
        <f>'Raw data'!W15</f>
        <v>-1</v>
      </c>
      <c r="Y49" s="29">
        <f>'Raw data'!AD15</f>
        <v>-1</v>
      </c>
      <c r="Z49" s="29">
        <f t="shared" si="22"/>
        <v>0</v>
      </c>
      <c r="AA49" s="29"/>
      <c r="AC49">
        <f t="shared" si="23"/>
        <v>0</v>
      </c>
      <c r="AD49">
        <f t="shared" si="24"/>
        <v>0</v>
      </c>
      <c r="AE49">
        <f t="shared" si="25"/>
        <v>1</v>
      </c>
      <c r="AF49">
        <f t="shared" si="26"/>
        <v>1</v>
      </c>
      <c r="AK49" s="28"/>
    </row>
    <row r="50" spans="1:37" x14ac:dyDescent="0.35">
      <c r="A50" s="29">
        <f>'Raw data'!A16</f>
        <v>114364092267</v>
      </c>
      <c r="B50">
        <f>'Raw data'!Q16</f>
        <v>1</v>
      </c>
      <c r="C50">
        <f>IF(OR('Raw data'!R16=1,'Raw data'!R16=2),1,0)</f>
        <v>0</v>
      </c>
      <c r="D50">
        <f>IF('Raw data'!S16='Raw data'!S$2,1,0)</f>
        <v>1</v>
      </c>
      <c r="E50">
        <f>IF('Raw data'!T16='Raw data'!T$2,1,0)</f>
        <v>0</v>
      </c>
      <c r="F50">
        <f>IF('Raw data'!U16='Raw data'!U$2,1,0)</f>
        <v>0</v>
      </c>
      <c r="G50">
        <f>IF('Raw data'!V16&lt;0,1,0)</f>
        <v>0</v>
      </c>
      <c r="H50">
        <f>IF('Raw data'!W16&gt;0,1,0)</f>
        <v>0</v>
      </c>
      <c r="I50">
        <f>IF('Raw data'!X16&gt;0,1,0)</f>
        <v>1</v>
      </c>
      <c r="J50">
        <f>IF(OR('Raw data'!Y16=1,'Raw data'!Y16=2),1,0)</f>
        <v>1</v>
      </c>
      <c r="K50">
        <f>IF('Raw data'!Z16='Raw data'!Z$2,1,0)</f>
        <v>1</v>
      </c>
      <c r="L50">
        <f>IF('Raw data'!AA16='Raw data'!AA$2,1,0)</f>
        <v>1</v>
      </c>
      <c r="M50">
        <f>IF('Raw data'!AB16='Raw data'!AB$2,1,0)</f>
        <v>1</v>
      </c>
      <c r="N50">
        <f>IF('Raw data'!AC16&lt;0,1,0)</f>
        <v>1</v>
      </c>
      <c r="O50">
        <f>IF('Raw data'!AD16&gt;0,1,0)</f>
        <v>0</v>
      </c>
      <c r="P50">
        <f>IF('Raw data'!AE16&gt;0,1,0)</f>
        <v>1</v>
      </c>
      <c r="Q50">
        <f t="shared" si="16"/>
        <v>2</v>
      </c>
      <c r="R50" s="30">
        <f t="shared" si="17"/>
        <v>0.2857142857142857</v>
      </c>
      <c r="S50">
        <f t="shared" si="18"/>
        <v>6</v>
      </c>
      <c r="T50" s="30">
        <f t="shared" si="19"/>
        <v>0.8571428571428571</v>
      </c>
      <c r="U50" s="30">
        <f t="shared" si="20"/>
        <v>0.5714285714285714</v>
      </c>
      <c r="V50" s="30">
        <f t="shared" si="21"/>
        <v>0.8</v>
      </c>
      <c r="W50" s="30"/>
      <c r="X50" s="29">
        <f>'Raw data'!W16</f>
        <v>-2</v>
      </c>
      <c r="Y50" s="29">
        <f>'Raw data'!AD16</f>
        <v>-1</v>
      </c>
      <c r="Z50" s="29">
        <f t="shared" si="22"/>
        <v>1</v>
      </c>
      <c r="AA50" s="29"/>
      <c r="AC50">
        <f t="shared" si="23"/>
        <v>0</v>
      </c>
      <c r="AD50">
        <f t="shared" si="24"/>
        <v>0</v>
      </c>
      <c r="AE50">
        <f t="shared" si="25"/>
        <v>1</v>
      </c>
      <c r="AF50">
        <f t="shared" si="26"/>
        <v>1</v>
      </c>
    </row>
    <row r="51" spans="1:37" x14ac:dyDescent="0.35">
      <c r="A51" s="29">
        <f>'Raw data'!A17</f>
        <v>114364092173</v>
      </c>
      <c r="B51">
        <f>'Raw data'!Q17</f>
        <v>1</v>
      </c>
      <c r="C51">
        <f>IF(OR('Raw data'!R17=1,'Raw data'!R17=2),1,0)</f>
        <v>0</v>
      </c>
      <c r="D51">
        <f>IF('Raw data'!S17='Raw data'!S$2,1,0)</f>
        <v>1</v>
      </c>
      <c r="E51">
        <f>IF('Raw data'!T17='Raw data'!T$2,1,0)</f>
        <v>0</v>
      </c>
      <c r="F51">
        <f>IF('Raw data'!U17='Raw data'!U$2,1,0)</f>
        <v>0</v>
      </c>
      <c r="G51">
        <f>IF('Raw data'!V17&lt;0,1,0)</f>
        <v>0</v>
      </c>
      <c r="H51">
        <f>IF('Raw data'!W17&gt;0,1,0)</f>
        <v>0</v>
      </c>
      <c r="I51">
        <f>IF('Raw data'!X17&gt;0,1,0)</f>
        <v>1</v>
      </c>
      <c r="J51">
        <f>IF(OR('Raw data'!Y17=1,'Raw data'!Y17=2),1,0)</f>
        <v>1</v>
      </c>
      <c r="K51">
        <f>IF('Raw data'!Z17='Raw data'!Z$2,1,0)</f>
        <v>1</v>
      </c>
      <c r="L51">
        <f>IF('Raw data'!AA17='Raw data'!AA$2,1,0)</f>
        <v>1</v>
      </c>
      <c r="M51">
        <f>IF('Raw data'!AB17='Raw data'!AB$2,1,0)</f>
        <v>1</v>
      </c>
      <c r="N51">
        <f>IF('Raw data'!AC17&lt;0,1,0)</f>
        <v>0</v>
      </c>
      <c r="O51">
        <f>IF('Raw data'!AD17&gt;0,1,0)</f>
        <v>0</v>
      </c>
      <c r="P51">
        <f>IF('Raw data'!AE17&gt;0,1,0)</f>
        <v>1</v>
      </c>
      <c r="Q51">
        <f t="shared" si="16"/>
        <v>2</v>
      </c>
      <c r="R51" s="30">
        <f t="shared" si="17"/>
        <v>0.2857142857142857</v>
      </c>
      <c r="S51">
        <f t="shared" si="18"/>
        <v>5</v>
      </c>
      <c r="T51" s="30">
        <f t="shared" si="19"/>
        <v>0.7142857142857143</v>
      </c>
      <c r="U51" s="30">
        <f t="shared" si="20"/>
        <v>0.4285714285714286</v>
      </c>
      <c r="V51" s="30">
        <f t="shared" si="21"/>
        <v>0.6</v>
      </c>
      <c r="W51" s="30"/>
      <c r="X51" s="29">
        <f>'Raw data'!W17</f>
        <v>-1</v>
      </c>
      <c r="Y51" s="29">
        <f>'Raw data'!AD17</f>
        <v>-1</v>
      </c>
      <c r="Z51" s="29">
        <f t="shared" si="22"/>
        <v>0</v>
      </c>
      <c r="AA51" s="29"/>
      <c r="AC51">
        <f t="shared" si="23"/>
        <v>0</v>
      </c>
      <c r="AD51">
        <f t="shared" si="24"/>
        <v>0</v>
      </c>
      <c r="AE51">
        <f t="shared" si="25"/>
        <v>1</v>
      </c>
      <c r="AF51">
        <f t="shared" si="26"/>
        <v>1</v>
      </c>
    </row>
    <row r="52" spans="1:37" x14ac:dyDescent="0.35">
      <c r="A52" s="29">
        <f>'Raw data'!A18</f>
        <v>114364092332</v>
      </c>
      <c r="B52">
        <f>'Raw data'!Q18</f>
        <v>1</v>
      </c>
      <c r="C52">
        <f>IF(OR('Raw data'!R18=1,'Raw data'!R18=2),1,0)</f>
        <v>0</v>
      </c>
      <c r="D52">
        <f>IF('Raw data'!S18='Raw data'!S$2,1,0)</f>
        <v>0</v>
      </c>
      <c r="E52">
        <f>IF('Raw data'!T18='Raw data'!T$2,1,0)</f>
        <v>0</v>
      </c>
      <c r="F52">
        <f>IF('Raw data'!U18='Raw data'!U$2,1,0)</f>
        <v>1</v>
      </c>
      <c r="G52">
        <f>IF('Raw data'!V18&lt;0,1,0)</f>
        <v>0</v>
      </c>
      <c r="H52">
        <f>IF('Raw data'!W18&gt;0,1,0)</f>
        <v>0</v>
      </c>
      <c r="I52">
        <f>IF('Raw data'!X18&gt;0,1,0)</f>
        <v>1</v>
      </c>
      <c r="J52">
        <f>IF(OR('Raw data'!Y18=1,'Raw data'!Y18=2),1,0)</f>
        <v>1</v>
      </c>
      <c r="K52">
        <f>IF('Raw data'!Z18='Raw data'!Z$2,1,0)</f>
        <v>0</v>
      </c>
      <c r="L52">
        <f>IF('Raw data'!AA18='Raw data'!AA$2,1,0)</f>
        <v>1</v>
      </c>
      <c r="M52">
        <f>IF('Raw data'!AB18='Raw data'!AB$2,1,0)</f>
        <v>1</v>
      </c>
      <c r="N52">
        <f>IF('Raw data'!AC18&lt;0,1,0)</f>
        <v>0</v>
      </c>
      <c r="O52">
        <f>IF('Raw data'!AD18&gt;0,1,0)</f>
        <v>0</v>
      </c>
      <c r="P52">
        <f>IF('Raw data'!AE18&gt;0,1,0)</f>
        <v>1</v>
      </c>
      <c r="Q52">
        <f t="shared" si="16"/>
        <v>2</v>
      </c>
      <c r="R52" s="30">
        <f t="shared" si="17"/>
        <v>0.2857142857142857</v>
      </c>
      <c r="S52">
        <f t="shared" si="18"/>
        <v>4</v>
      </c>
      <c r="T52" s="30">
        <f t="shared" si="19"/>
        <v>0.5714285714285714</v>
      </c>
      <c r="U52" s="30">
        <f t="shared" si="20"/>
        <v>0.2857142857142857</v>
      </c>
      <c r="V52" s="30">
        <f t="shared" si="21"/>
        <v>0.4</v>
      </c>
      <c r="W52" s="30"/>
      <c r="X52" s="29">
        <f>'Raw data'!W18</f>
        <v>-1</v>
      </c>
      <c r="Y52" s="29">
        <f>'Raw data'!AD18</f>
        <v>0</v>
      </c>
      <c r="Z52" s="29">
        <f t="shared" si="22"/>
        <v>1</v>
      </c>
      <c r="AA52" s="29"/>
      <c r="AC52">
        <f t="shared" si="23"/>
        <v>0</v>
      </c>
      <c r="AD52">
        <f t="shared" si="24"/>
        <v>0</v>
      </c>
      <c r="AE52">
        <f t="shared" si="25"/>
        <v>1</v>
      </c>
      <c r="AF52">
        <f t="shared" si="26"/>
        <v>0</v>
      </c>
      <c r="AK52" s="28"/>
    </row>
    <row r="53" spans="1:37" x14ac:dyDescent="0.35">
      <c r="A53" s="29">
        <f>'Raw data'!A19</f>
        <v>114364092277</v>
      </c>
      <c r="B53">
        <f>'Raw data'!Q19</f>
        <v>1</v>
      </c>
      <c r="C53">
        <f>IF(OR('Raw data'!R19=1,'Raw data'!R19=2),1,0)</f>
        <v>0</v>
      </c>
      <c r="D53">
        <f>IF('Raw data'!S19='Raw data'!S$2,1,0)</f>
        <v>0</v>
      </c>
      <c r="E53">
        <f>IF('Raw data'!T19='Raw data'!T$2,1,0)</f>
        <v>0</v>
      </c>
      <c r="F53">
        <f>IF('Raw data'!U19='Raw data'!U$2,1,0)</f>
        <v>0</v>
      </c>
      <c r="G53">
        <f>IF('Raw data'!V19&lt;0,1,0)</f>
        <v>0</v>
      </c>
      <c r="H53">
        <f>IF('Raw data'!W19&gt;0,1,0)</f>
        <v>0</v>
      </c>
      <c r="I53">
        <f>IF('Raw data'!X19&gt;0,1,0)</f>
        <v>1</v>
      </c>
      <c r="J53">
        <f>IF(OR('Raw data'!Y19=1,'Raw data'!Y19=2),1,0)</f>
        <v>1</v>
      </c>
      <c r="K53">
        <f>IF('Raw data'!Z19='Raw data'!Z$2,1,0)</f>
        <v>0</v>
      </c>
      <c r="L53">
        <f>IF('Raw data'!AA19='Raw data'!AA$2,1,0)</f>
        <v>1</v>
      </c>
      <c r="M53">
        <f>IF('Raw data'!AB19='Raw data'!AB$2,1,0)</f>
        <v>1</v>
      </c>
      <c r="N53">
        <f>IF('Raw data'!AC19&lt;0,1,0)</f>
        <v>1</v>
      </c>
      <c r="O53">
        <f>IF('Raw data'!AD19&gt;0,1,0)</f>
        <v>0</v>
      </c>
      <c r="P53">
        <f>IF('Raw data'!AE19&gt;0,1,0)</f>
        <v>1</v>
      </c>
      <c r="Q53">
        <f t="shared" si="16"/>
        <v>1</v>
      </c>
      <c r="R53" s="30">
        <f t="shared" si="17"/>
        <v>0.14285714285714285</v>
      </c>
      <c r="S53">
        <f t="shared" si="18"/>
        <v>5</v>
      </c>
      <c r="T53" s="30">
        <f t="shared" si="19"/>
        <v>0.7142857142857143</v>
      </c>
      <c r="U53" s="30">
        <f t="shared" si="20"/>
        <v>0.5714285714285714</v>
      </c>
      <c r="V53" s="30">
        <f t="shared" si="21"/>
        <v>0.66666666666666663</v>
      </c>
      <c r="W53" s="30"/>
      <c r="X53" s="29">
        <f>'Raw data'!W19</f>
        <v>-2</v>
      </c>
      <c r="Y53" s="29">
        <f>'Raw data'!AD19</f>
        <v>-2</v>
      </c>
      <c r="Z53" s="29">
        <f t="shared" si="22"/>
        <v>0</v>
      </c>
      <c r="AA53" s="29"/>
      <c r="AC53">
        <f t="shared" si="23"/>
        <v>0</v>
      </c>
      <c r="AD53">
        <f t="shared" si="24"/>
        <v>0</v>
      </c>
      <c r="AE53">
        <f t="shared" si="25"/>
        <v>1</v>
      </c>
      <c r="AF53">
        <f t="shared" si="26"/>
        <v>1</v>
      </c>
    </row>
    <row r="54" spans="1:37" x14ac:dyDescent="0.35">
      <c r="A54" s="29">
        <f>'Raw data'!A20</f>
        <v>114364091945</v>
      </c>
      <c r="B54">
        <f>'Raw data'!Q20</f>
        <v>1</v>
      </c>
      <c r="C54">
        <f>IF(OR('Raw data'!R20=1,'Raw data'!R20=2),1,0)</f>
        <v>0</v>
      </c>
      <c r="D54">
        <f>IF('Raw data'!S20='Raw data'!S$2,1,0)</f>
        <v>0</v>
      </c>
      <c r="E54">
        <f>IF('Raw data'!T20='Raw data'!T$2,1,0)</f>
        <v>1</v>
      </c>
      <c r="F54">
        <f>IF('Raw data'!U20='Raw data'!U$2,1,0)</f>
        <v>1</v>
      </c>
      <c r="G54">
        <f>IF('Raw data'!V20&lt;0,1,0)</f>
        <v>0</v>
      </c>
      <c r="H54">
        <f>IF('Raw data'!W20&gt;0,1,0)</f>
        <v>0</v>
      </c>
      <c r="I54">
        <f>IF('Raw data'!X20&gt;0,1,0)</f>
        <v>1</v>
      </c>
      <c r="J54">
        <f>IF(OR('Raw data'!Y20=1,'Raw data'!Y20=2),1,0)</f>
        <v>0</v>
      </c>
      <c r="K54">
        <f>IF('Raw data'!Z20='Raw data'!Z$2,1,0)</f>
        <v>0</v>
      </c>
      <c r="L54">
        <f>IF('Raw data'!AA20='Raw data'!AA$2,1,0)</f>
        <v>0</v>
      </c>
      <c r="M54">
        <f>IF('Raw data'!AB20='Raw data'!AB$2,1,0)</f>
        <v>0</v>
      </c>
      <c r="N54">
        <f>IF('Raw data'!AC20&lt;0,1,0)</f>
        <v>0</v>
      </c>
      <c r="O54">
        <f>IF('Raw data'!AD20&gt;0,1,0)</f>
        <v>0</v>
      </c>
      <c r="P54">
        <f>IF('Raw data'!AE20&gt;0,1,0)</f>
        <v>1</v>
      </c>
      <c r="Q54">
        <f t="shared" si="16"/>
        <v>3</v>
      </c>
      <c r="R54" s="30">
        <f t="shared" si="17"/>
        <v>0.42857142857142855</v>
      </c>
      <c r="S54">
        <f t="shared" si="18"/>
        <v>1</v>
      </c>
      <c r="T54" s="30">
        <f t="shared" si="19"/>
        <v>0.14285714285714285</v>
      </c>
      <c r="U54" s="30">
        <f t="shared" si="20"/>
        <v>-0.2857142857142857</v>
      </c>
      <c r="V54" s="30">
        <f t="shared" si="21"/>
        <v>-0.5</v>
      </c>
      <c r="W54" s="30"/>
      <c r="X54" s="29">
        <f>'Raw data'!W20</f>
        <v>-1</v>
      </c>
      <c r="Y54" s="29">
        <f>'Raw data'!AD20</f>
        <v>0</v>
      </c>
      <c r="Z54" s="29">
        <f t="shared" si="22"/>
        <v>1</v>
      </c>
      <c r="AA54" s="29"/>
      <c r="AC54">
        <f t="shared" si="23"/>
        <v>0</v>
      </c>
      <c r="AD54">
        <f t="shared" si="24"/>
        <v>0</v>
      </c>
      <c r="AE54">
        <f t="shared" si="25"/>
        <v>1</v>
      </c>
      <c r="AF54">
        <f t="shared" si="26"/>
        <v>0</v>
      </c>
    </row>
    <row r="55" spans="1:37" x14ac:dyDescent="0.35">
      <c r="A55" s="29">
        <f>'Raw data'!A21</f>
        <v>114364092271</v>
      </c>
      <c r="B55">
        <f>'Raw data'!Q21</f>
        <v>1</v>
      </c>
      <c r="C55">
        <f>IF(OR('Raw data'!R21=1,'Raw data'!R21=2),1,0)</f>
        <v>0</v>
      </c>
      <c r="D55">
        <f>IF('Raw data'!S21='Raw data'!S$2,1,0)</f>
        <v>0</v>
      </c>
      <c r="E55">
        <f>IF('Raw data'!T21='Raw data'!T$2,1,0)</f>
        <v>0</v>
      </c>
      <c r="F55">
        <f>IF('Raw data'!U21='Raw data'!U$2,1,0)</f>
        <v>0</v>
      </c>
      <c r="G55">
        <f>IF('Raw data'!V21&lt;0,1,0)</f>
        <v>0</v>
      </c>
      <c r="H55">
        <f>IF('Raw data'!W21&gt;0,1,0)</f>
        <v>0</v>
      </c>
      <c r="I55">
        <f>IF('Raw data'!X21&gt;0,1,0)</f>
        <v>0</v>
      </c>
      <c r="J55">
        <f>IF(OR('Raw data'!Y21=1,'Raw data'!Y21=2),1,0)</f>
        <v>1</v>
      </c>
      <c r="K55">
        <f>IF('Raw data'!Z21='Raw data'!Z$2,1,0)</f>
        <v>1</v>
      </c>
      <c r="L55">
        <f>IF('Raw data'!AA21='Raw data'!AA$2,1,0)</f>
        <v>1</v>
      </c>
      <c r="M55">
        <f>IF('Raw data'!AB21='Raw data'!AB$2,1,0)</f>
        <v>1</v>
      </c>
      <c r="N55">
        <f>IF('Raw data'!AC21&lt;0,1,0)</f>
        <v>1</v>
      </c>
      <c r="O55">
        <f>IF('Raw data'!AD21&gt;0,1,0)</f>
        <v>0</v>
      </c>
      <c r="P55">
        <f>IF('Raw data'!AE21&gt;0,1,0)</f>
        <v>0</v>
      </c>
      <c r="Q55">
        <f t="shared" si="16"/>
        <v>0</v>
      </c>
      <c r="R55" s="30">
        <f t="shared" si="17"/>
        <v>0</v>
      </c>
      <c r="S55">
        <f t="shared" si="18"/>
        <v>5</v>
      </c>
      <c r="T55" s="30">
        <f t="shared" si="19"/>
        <v>0.7142857142857143</v>
      </c>
      <c r="U55" s="30">
        <f t="shared" si="20"/>
        <v>0.7142857142857143</v>
      </c>
      <c r="V55" s="30">
        <f t="shared" si="21"/>
        <v>0.7142857142857143</v>
      </c>
      <c r="W55" s="30"/>
      <c r="X55" s="29">
        <f>'Raw data'!W21</f>
        <v>-2</v>
      </c>
      <c r="Y55" s="29">
        <f>'Raw data'!AD21</f>
        <v>-2</v>
      </c>
      <c r="Z55" s="29">
        <f t="shared" si="22"/>
        <v>0</v>
      </c>
      <c r="AA55" s="29"/>
      <c r="AC55">
        <f t="shared" si="23"/>
        <v>0</v>
      </c>
      <c r="AD55">
        <f t="shared" si="24"/>
        <v>0</v>
      </c>
      <c r="AE55">
        <f t="shared" si="25"/>
        <v>1</v>
      </c>
      <c r="AF55">
        <f t="shared" si="26"/>
        <v>1</v>
      </c>
    </row>
    <row r="56" spans="1:37" x14ac:dyDescent="0.35">
      <c r="A56" s="29">
        <f>'Raw data'!A22</f>
        <v>114364092708</v>
      </c>
      <c r="B56">
        <f>'Raw data'!Q22</f>
        <v>1</v>
      </c>
      <c r="C56">
        <f>IF(OR('Raw data'!R22=1,'Raw data'!R22=2),1,0)</f>
        <v>0</v>
      </c>
      <c r="D56">
        <f>IF('Raw data'!S22='Raw data'!S$2,1,0)</f>
        <v>0</v>
      </c>
      <c r="E56">
        <f>IF('Raw data'!T22='Raw data'!T$2,1,0)</f>
        <v>0</v>
      </c>
      <c r="F56">
        <f>IF('Raw data'!U22='Raw data'!U$2,1,0)</f>
        <v>0</v>
      </c>
      <c r="G56">
        <f>IF('Raw data'!V22&lt;0,1,0)</f>
        <v>0</v>
      </c>
      <c r="H56">
        <f>IF('Raw data'!W22&gt;0,1,0)</f>
        <v>0</v>
      </c>
      <c r="I56">
        <f>IF('Raw data'!X22&gt;0,1,0)</f>
        <v>0</v>
      </c>
      <c r="J56">
        <f>IF(OR('Raw data'!Y22=1,'Raw data'!Y22=2),1,0)</f>
        <v>1</v>
      </c>
      <c r="K56">
        <f>IF('Raw data'!Z22='Raw data'!Z$2,1,0)</f>
        <v>1</v>
      </c>
      <c r="L56">
        <f>IF('Raw data'!AA22='Raw data'!AA$2,1,0)</f>
        <v>1</v>
      </c>
      <c r="M56">
        <f>IF('Raw data'!AB22='Raw data'!AB$2,1,0)</f>
        <v>1</v>
      </c>
      <c r="N56">
        <f>IF('Raw data'!AC22&lt;0,1,0)</f>
        <v>1</v>
      </c>
      <c r="O56">
        <f>IF('Raw data'!AD22&gt;0,1,0)</f>
        <v>0</v>
      </c>
      <c r="P56">
        <f>IF('Raw data'!AE22&gt;0,1,0)</f>
        <v>1</v>
      </c>
      <c r="Q56">
        <f t="shared" si="16"/>
        <v>0</v>
      </c>
      <c r="R56" s="30">
        <f t="shared" si="17"/>
        <v>0</v>
      </c>
      <c r="S56">
        <f t="shared" si="18"/>
        <v>6</v>
      </c>
      <c r="T56" s="30">
        <f t="shared" si="19"/>
        <v>0.8571428571428571</v>
      </c>
      <c r="U56" s="30">
        <f t="shared" si="20"/>
        <v>0.8571428571428571</v>
      </c>
      <c r="V56" s="30">
        <f t="shared" si="21"/>
        <v>0.8571428571428571</v>
      </c>
      <c r="W56" s="30"/>
      <c r="X56" s="29">
        <f>'Raw data'!W22</f>
        <v>0</v>
      </c>
      <c r="Y56" s="29">
        <f>'Raw data'!AD22</f>
        <v>0</v>
      </c>
      <c r="Z56" s="29">
        <f t="shared" si="22"/>
        <v>0</v>
      </c>
      <c r="AA56" s="29"/>
      <c r="AC56">
        <f t="shared" si="23"/>
        <v>0</v>
      </c>
      <c r="AD56">
        <f t="shared" si="24"/>
        <v>0</v>
      </c>
      <c r="AE56">
        <f t="shared" si="25"/>
        <v>0</v>
      </c>
      <c r="AF56">
        <f t="shared" si="26"/>
        <v>0</v>
      </c>
    </row>
    <row r="57" spans="1:37" x14ac:dyDescent="0.35">
      <c r="A57" s="29">
        <f>'Raw data'!A23</f>
        <v>114364092280</v>
      </c>
      <c r="B57">
        <f>'Raw data'!Q23</f>
        <v>1</v>
      </c>
      <c r="C57">
        <f>IF(OR('Raw data'!R23=1,'Raw data'!R23=2),1,0)</f>
        <v>0</v>
      </c>
      <c r="D57">
        <f>IF('Raw data'!S23='Raw data'!S$2,1,0)</f>
        <v>0</v>
      </c>
      <c r="E57">
        <f>IF('Raw data'!T23='Raw data'!T$2,1,0)</f>
        <v>0</v>
      </c>
      <c r="F57">
        <f>IF('Raw data'!U23='Raw data'!U$2,1,0)</f>
        <v>0</v>
      </c>
      <c r="G57">
        <f>IF('Raw data'!V23&lt;0,1,0)</f>
        <v>1</v>
      </c>
      <c r="H57">
        <f>IF('Raw data'!W23&gt;0,1,0)</f>
        <v>0</v>
      </c>
      <c r="I57">
        <f>IF('Raw data'!X23&gt;0,1,0)</f>
        <v>0</v>
      </c>
      <c r="J57">
        <f>IF(OR('Raw data'!Y23=1,'Raw data'!Y23=2),1,0)</f>
        <v>1</v>
      </c>
      <c r="K57">
        <f>IF('Raw data'!Z23='Raw data'!Z$2,1,0)</f>
        <v>1</v>
      </c>
      <c r="L57">
        <f>IF('Raw data'!AA23='Raw data'!AA$2,1,0)</f>
        <v>1</v>
      </c>
      <c r="M57">
        <f>IF('Raw data'!AB23='Raw data'!AB$2,1,0)</f>
        <v>1</v>
      </c>
      <c r="N57">
        <f>IF('Raw data'!AC23&lt;0,1,0)</f>
        <v>1</v>
      </c>
      <c r="O57">
        <f>IF('Raw data'!AD23&gt;0,1,0)</f>
        <v>0</v>
      </c>
      <c r="P57">
        <f>IF('Raw data'!AE23&gt;0,1,0)</f>
        <v>1</v>
      </c>
      <c r="Q57">
        <f t="shared" si="16"/>
        <v>1</v>
      </c>
      <c r="R57" s="30">
        <f t="shared" si="17"/>
        <v>0.14285714285714285</v>
      </c>
      <c r="S57">
        <f t="shared" si="18"/>
        <v>6</v>
      </c>
      <c r="T57" s="30">
        <f t="shared" si="19"/>
        <v>0.8571428571428571</v>
      </c>
      <c r="U57" s="30">
        <f t="shared" si="20"/>
        <v>0.71428571428571419</v>
      </c>
      <c r="V57" s="30">
        <f t="shared" si="21"/>
        <v>0.83333333333333337</v>
      </c>
      <c r="W57" s="30"/>
      <c r="X57" s="29">
        <f>'Raw data'!W23</f>
        <v>-1</v>
      </c>
      <c r="Y57" s="29">
        <f>'Raw data'!AD23</f>
        <v>-1</v>
      </c>
      <c r="Z57" s="29">
        <f t="shared" si="22"/>
        <v>0</v>
      </c>
      <c r="AA57" s="29"/>
      <c r="AC57">
        <f t="shared" si="23"/>
        <v>0</v>
      </c>
      <c r="AD57">
        <f t="shared" si="24"/>
        <v>0</v>
      </c>
      <c r="AE57">
        <f t="shared" si="25"/>
        <v>1</v>
      </c>
      <c r="AF57">
        <f t="shared" si="26"/>
        <v>1</v>
      </c>
    </row>
    <row r="58" spans="1:37" x14ac:dyDescent="0.35">
      <c r="A58" s="29">
        <f>'Raw data'!A24</f>
        <v>114364092191</v>
      </c>
      <c r="B58">
        <f>'Raw data'!Q24</f>
        <v>1</v>
      </c>
      <c r="C58">
        <f>IF(OR('Raw data'!R24=1,'Raw data'!R24=2),1,0)</f>
        <v>0</v>
      </c>
      <c r="D58">
        <f>IF('Raw data'!S24='Raw data'!S$2,1,0)</f>
        <v>0</v>
      </c>
      <c r="E58">
        <f>IF('Raw data'!T24='Raw data'!T$2,1,0)</f>
        <v>0</v>
      </c>
      <c r="F58">
        <f>IF('Raw data'!U24='Raw data'!U$2,1,0)</f>
        <v>0</v>
      </c>
      <c r="G58">
        <f>IF('Raw data'!V24&lt;0,1,0)</f>
        <v>0</v>
      </c>
      <c r="H58">
        <f>IF('Raw data'!W24&gt;0,1,0)</f>
        <v>0</v>
      </c>
      <c r="I58">
        <f>IF('Raw data'!X24&gt;0,1,0)</f>
        <v>0</v>
      </c>
      <c r="J58">
        <f>IF(OR('Raw data'!Y24=1,'Raw data'!Y24=2),1,0)</f>
        <v>1</v>
      </c>
      <c r="K58">
        <f>IF('Raw data'!Z24='Raw data'!Z$2,1,0)</f>
        <v>1</v>
      </c>
      <c r="L58">
        <f>IF('Raw data'!AA24='Raw data'!AA$2,1,0)</f>
        <v>1</v>
      </c>
      <c r="M58">
        <f>IF('Raw data'!AB24='Raw data'!AB$2,1,0)</f>
        <v>1</v>
      </c>
      <c r="N58">
        <f>IF('Raw data'!AC24&lt;0,1,0)</f>
        <v>1</v>
      </c>
      <c r="O58">
        <f>IF('Raw data'!AD24&gt;0,1,0)</f>
        <v>0</v>
      </c>
      <c r="P58">
        <f>IF('Raw data'!AE24&gt;0,1,0)</f>
        <v>0</v>
      </c>
      <c r="Q58">
        <f t="shared" si="16"/>
        <v>0</v>
      </c>
      <c r="R58" s="30">
        <f t="shared" si="17"/>
        <v>0</v>
      </c>
      <c r="S58">
        <f t="shared" si="18"/>
        <v>5</v>
      </c>
      <c r="T58" s="30">
        <f t="shared" si="19"/>
        <v>0.7142857142857143</v>
      </c>
      <c r="U58" s="30">
        <f t="shared" si="20"/>
        <v>0.7142857142857143</v>
      </c>
      <c r="V58" s="30">
        <f t="shared" si="21"/>
        <v>0.7142857142857143</v>
      </c>
      <c r="W58" s="30"/>
      <c r="X58" s="29">
        <f>'Raw data'!W24</f>
        <v>-2</v>
      </c>
      <c r="Y58" s="29">
        <f>'Raw data'!AD24</f>
        <v>-2</v>
      </c>
      <c r="Z58" s="29">
        <f t="shared" si="22"/>
        <v>0</v>
      </c>
      <c r="AA58" s="29"/>
      <c r="AC58">
        <f t="shared" si="23"/>
        <v>0</v>
      </c>
      <c r="AD58">
        <f t="shared" si="24"/>
        <v>0</v>
      </c>
      <c r="AE58">
        <f t="shared" si="25"/>
        <v>1</v>
      </c>
      <c r="AF58">
        <f t="shared" si="26"/>
        <v>1</v>
      </c>
    </row>
    <row r="59" spans="1:37" x14ac:dyDescent="0.35">
      <c r="A59" s="29">
        <f>'Raw data'!A25</f>
        <v>114364092765</v>
      </c>
      <c r="B59">
        <f>'Raw data'!Q25</f>
        <v>1</v>
      </c>
      <c r="C59">
        <f>IF(OR('Raw data'!R25=1,'Raw data'!R25=2),1,0)</f>
        <v>1</v>
      </c>
      <c r="D59">
        <f>IF('Raw data'!S25='Raw data'!S$2,1,0)</f>
        <v>1</v>
      </c>
      <c r="E59">
        <f>IF('Raw data'!T25='Raw data'!T$2,1,0)</f>
        <v>1</v>
      </c>
      <c r="F59">
        <f>IF('Raw data'!U25='Raw data'!U$2,1,0)</f>
        <v>1</v>
      </c>
      <c r="G59">
        <f>IF('Raw data'!V25&lt;0,1,0)</f>
        <v>1</v>
      </c>
      <c r="H59">
        <f>IF('Raw data'!W25&gt;0,1,0)</f>
        <v>0</v>
      </c>
      <c r="I59">
        <f>IF('Raw data'!X25&gt;0,1,0)</f>
        <v>1</v>
      </c>
      <c r="J59">
        <f>IF(OR('Raw data'!Y25=1,'Raw data'!Y25=2),1,0)</f>
        <v>1</v>
      </c>
      <c r="K59">
        <f>IF('Raw data'!Z25='Raw data'!Z$2,1,0)</f>
        <v>1</v>
      </c>
      <c r="L59">
        <f>IF('Raw data'!AA25='Raw data'!AA$2,1,0)</f>
        <v>1</v>
      </c>
      <c r="M59">
        <f>IF('Raw data'!AB25='Raw data'!AB$2,1,0)</f>
        <v>1</v>
      </c>
      <c r="N59">
        <f>IF('Raw data'!AC25&lt;0,1,0)</f>
        <v>1</v>
      </c>
      <c r="O59">
        <f>IF('Raw data'!AD25&gt;0,1,0)</f>
        <v>0</v>
      </c>
      <c r="P59">
        <f>IF('Raw data'!AE25&gt;0,1,0)</f>
        <v>1</v>
      </c>
      <c r="Q59">
        <f t="shared" si="16"/>
        <v>6</v>
      </c>
      <c r="R59" s="30">
        <f t="shared" si="17"/>
        <v>0.8571428571428571</v>
      </c>
      <c r="S59">
        <f t="shared" si="18"/>
        <v>6</v>
      </c>
      <c r="T59" s="30">
        <f t="shared" si="19"/>
        <v>0.8571428571428571</v>
      </c>
      <c r="U59" s="30">
        <f t="shared" si="20"/>
        <v>0</v>
      </c>
      <c r="V59" s="30">
        <f t="shared" si="21"/>
        <v>0</v>
      </c>
      <c r="W59" s="30"/>
      <c r="X59" s="29">
        <f>'Raw data'!W25</f>
        <v>-2</v>
      </c>
      <c r="Y59" s="29">
        <f>'Raw data'!AD25</f>
        <v>-2</v>
      </c>
      <c r="Z59" s="29">
        <f t="shared" si="22"/>
        <v>0</v>
      </c>
      <c r="AA59" s="29"/>
      <c r="AC59">
        <f t="shared" si="23"/>
        <v>0</v>
      </c>
      <c r="AD59">
        <f t="shared" si="24"/>
        <v>0</v>
      </c>
      <c r="AE59">
        <f t="shared" si="25"/>
        <v>1</v>
      </c>
      <c r="AF59">
        <f t="shared" si="26"/>
        <v>1</v>
      </c>
    </row>
    <row r="60" spans="1:37" x14ac:dyDescent="0.35">
      <c r="A60" s="29">
        <f>'Raw data'!A26</f>
        <v>114364092077</v>
      </c>
      <c r="B60">
        <f>'Raw data'!Q26</f>
        <v>1</v>
      </c>
      <c r="C60">
        <f>IF(OR('Raw data'!R26=1,'Raw data'!R26=2),1,0)</f>
        <v>0</v>
      </c>
      <c r="D60">
        <f>IF('Raw data'!S26='Raw data'!S$2,1,0)</f>
        <v>1</v>
      </c>
      <c r="E60">
        <f>IF('Raw data'!T26='Raw data'!T$2,1,0)</f>
        <v>0</v>
      </c>
      <c r="F60">
        <f>IF('Raw data'!U26='Raw data'!U$2,1,0)</f>
        <v>1</v>
      </c>
      <c r="G60">
        <f>IF('Raw data'!V26&lt;0,1,0)</f>
        <v>0</v>
      </c>
      <c r="H60">
        <f>IF('Raw data'!W26&gt;0,1,0)</f>
        <v>0</v>
      </c>
      <c r="I60">
        <f>IF('Raw data'!X26&gt;0,1,0)</f>
        <v>1</v>
      </c>
      <c r="J60">
        <f>IF(OR('Raw data'!Y26=1,'Raw data'!Y26=2),1,0)</f>
        <v>0</v>
      </c>
      <c r="K60">
        <f>IF('Raw data'!Z26='Raw data'!Z$2,1,0)</f>
        <v>1</v>
      </c>
      <c r="L60">
        <f>IF('Raw data'!AA26='Raw data'!AA$2,1,0)</f>
        <v>0</v>
      </c>
      <c r="M60">
        <f>IF('Raw data'!AB26='Raw data'!AB$2,1,0)</f>
        <v>1</v>
      </c>
      <c r="N60">
        <f>IF('Raw data'!AC26&lt;0,1,0)</f>
        <v>0</v>
      </c>
      <c r="O60">
        <f>IF('Raw data'!AD26&gt;0,1,0)</f>
        <v>0</v>
      </c>
      <c r="P60">
        <f>IF('Raw data'!AE26&gt;0,1,0)</f>
        <v>0</v>
      </c>
      <c r="Q60">
        <f t="shared" si="16"/>
        <v>3</v>
      </c>
      <c r="R60" s="30">
        <f t="shared" si="17"/>
        <v>0.42857142857142855</v>
      </c>
      <c r="S60">
        <f t="shared" si="18"/>
        <v>2</v>
      </c>
      <c r="T60" s="30">
        <f t="shared" si="19"/>
        <v>0.2857142857142857</v>
      </c>
      <c r="U60" s="30">
        <f t="shared" si="20"/>
        <v>-0.14285714285714285</v>
      </c>
      <c r="V60" s="30">
        <f t="shared" si="21"/>
        <v>-0.25</v>
      </c>
      <c r="W60" s="30"/>
      <c r="X60" s="29">
        <f>'Raw data'!W26</f>
        <v>-2</v>
      </c>
      <c r="Y60" s="29">
        <f>'Raw data'!AD26</f>
        <v>-2</v>
      </c>
      <c r="Z60" s="29">
        <f t="shared" si="22"/>
        <v>0</v>
      </c>
      <c r="AA60" s="29"/>
      <c r="AC60">
        <f t="shared" si="23"/>
        <v>0</v>
      </c>
      <c r="AD60">
        <f t="shared" si="24"/>
        <v>0</v>
      </c>
      <c r="AE60">
        <f t="shared" si="25"/>
        <v>1</v>
      </c>
      <c r="AF60">
        <f t="shared" si="26"/>
        <v>1</v>
      </c>
    </row>
    <row r="61" spans="1:37" x14ac:dyDescent="0.35">
      <c r="A61" s="29">
        <f>'Raw data'!A27</f>
        <v>114364092488</v>
      </c>
      <c r="B61">
        <f>'Raw data'!Q27</f>
        <v>1</v>
      </c>
      <c r="C61">
        <f>IF(OR('Raw data'!R27=1,'Raw data'!R27=2),1,0)</f>
        <v>0</v>
      </c>
      <c r="D61">
        <f>IF('Raw data'!S27='Raw data'!S$2,1,0)</f>
        <v>1</v>
      </c>
      <c r="E61">
        <f>IF('Raw data'!T27='Raw data'!T$2,1,0)</f>
        <v>0</v>
      </c>
      <c r="F61">
        <f>IF('Raw data'!U27='Raw data'!U$2,1,0)</f>
        <v>0</v>
      </c>
      <c r="G61">
        <f>IF('Raw data'!V27&lt;0,1,0)</f>
        <v>0</v>
      </c>
      <c r="H61">
        <f>IF('Raw data'!W27&gt;0,1,0)</f>
        <v>0</v>
      </c>
      <c r="I61">
        <f>IF('Raw data'!X27&gt;0,1,0)</f>
        <v>0</v>
      </c>
      <c r="J61">
        <f>IF(OR('Raw data'!Y27=1,'Raw data'!Y27=2),1,0)</f>
        <v>1</v>
      </c>
      <c r="K61">
        <f>IF('Raw data'!Z27='Raw data'!Z$2,1,0)</f>
        <v>1</v>
      </c>
      <c r="L61">
        <f>IF('Raw data'!AA27='Raw data'!AA$2,1,0)</f>
        <v>1</v>
      </c>
      <c r="M61">
        <f>IF('Raw data'!AB27='Raw data'!AB$2,1,0)</f>
        <v>1</v>
      </c>
      <c r="N61">
        <f>IF('Raw data'!AC27&lt;0,1,0)</f>
        <v>1</v>
      </c>
      <c r="O61">
        <f>IF('Raw data'!AD27&gt;0,1,0)</f>
        <v>0</v>
      </c>
      <c r="P61">
        <f>IF('Raw data'!AE27&gt;0,1,0)</f>
        <v>1</v>
      </c>
      <c r="Q61">
        <f t="shared" si="16"/>
        <v>1</v>
      </c>
      <c r="R61" s="30">
        <f t="shared" si="17"/>
        <v>0.14285714285714285</v>
      </c>
      <c r="S61">
        <f t="shared" si="18"/>
        <v>6</v>
      </c>
      <c r="T61" s="30">
        <f t="shared" si="19"/>
        <v>0.8571428571428571</v>
      </c>
      <c r="U61" s="30">
        <f t="shared" si="20"/>
        <v>0.71428571428571419</v>
      </c>
      <c r="V61" s="30">
        <f t="shared" si="21"/>
        <v>0.83333333333333337</v>
      </c>
      <c r="W61" s="30"/>
      <c r="X61" s="29">
        <f>'Raw data'!W27</f>
        <v>-1</v>
      </c>
      <c r="Y61" s="29">
        <f>'Raw data'!AD27</f>
        <v>0</v>
      </c>
      <c r="Z61" s="29">
        <f t="shared" si="22"/>
        <v>1</v>
      </c>
      <c r="AA61" s="29"/>
      <c r="AC61">
        <f t="shared" si="23"/>
        <v>0</v>
      </c>
      <c r="AD61">
        <f t="shared" si="24"/>
        <v>0</v>
      </c>
      <c r="AE61">
        <f t="shared" si="25"/>
        <v>1</v>
      </c>
      <c r="AF61">
        <f t="shared" si="26"/>
        <v>0</v>
      </c>
    </row>
    <row r="62" spans="1:37" x14ac:dyDescent="0.35">
      <c r="A62" s="29">
        <f>'Raw data'!A28</f>
        <v>114364092309</v>
      </c>
      <c r="B62">
        <f>'Raw data'!Q28</f>
        <v>1</v>
      </c>
      <c r="C62">
        <f>IF(OR('Raw data'!R28=1,'Raw data'!R28=2),1,0)</f>
        <v>1</v>
      </c>
      <c r="D62">
        <f>IF('Raw data'!S28='Raw data'!S$2,1,0)</f>
        <v>1</v>
      </c>
      <c r="E62">
        <f>IF('Raw data'!T28='Raw data'!T$2,1,0)</f>
        <v>0</v>
      </c>
      <c r="F62">
        <f>IF('Raw data'!U28='Raw data'!U$2,1,0)</f>
        <v>0</v>
      </c>
      <c r="G62">
        <f>IF('Raw data'!V28&lt;0,1,0)</f>
        <v>0</v>
      </c>
      <c r="H62">
        <f>IF('Raw data'!W28&gt;0,1,0)</f>
        <v>0</v>
      </c>
      <c r="I62">
        <f>IF('Raw data'!X28&gt;0,1,0)</f>
        <v>1</v>
      </c>
      <c r="J62">
        <f>IF(OR('Raw data'!Y28=1,'Raw data'!Y28=2),1,0)</f>
        <v>1</v>
      </c>
      <c r="K62">
        <f>IF('Raw data'!Z28='Raw data'!Z$2,1,0)</f>
        <v>1</v>
      </c>
      <c r="L62">
        <f>IF('Raw data'!AA28='Raw data'!AA$2,1,0)</f>
        <v>1</v>
      </c>
      <c r="M62">
        <f>IF('Raw data'!AB28='Raw data'!AB$2,1,0)</f>
        <v>1</v>
      </c>
      <c r="N62">
        <f>IF('Raw data'!AC28&lt;0,1,0)</f>
        <v>1</v>
      </c>
      <c r="O62">
        <f>IF('Raw data'!AD28&gt;0,1,0)</f>
        <v>0</v>
      </c>
      <c r="P62">
        <f>IF('Raw data'!AE28&gt;0,1,0)</f>
        <v>1</v>
      </c>
      <c r="Q62">
        <f t="shared" si="16"/>
        <v>3</v>
      </c>
      <c r="R62" s="30">
        <f t="shared" si="17"/>
        <v>0.42857142857142855</v>
      </c>
      <c r="S62">
        <f t="shared" si="18"/>
        <v>6</v>
      </c>
      <c r="T62" s="30">
        <f t="shared" si="19"/>
        <v>0.8571428571428571</v>
      </c>
      <c r="U62" s="30">
        <f t="shared" si="20"/>
        <v>0.42857142857142855</v>
      </c>
      <c r="V62" s="30">
        <f t="shared" si="21"/>
        <v>0.75</v>
      </c>
      <c r="W62" s="30"/>
      <c r="X62" s="29">
        <f>'Raw data'!W28</f>
        <v>0</v>
      </c>
      <c r="Y62" s="29">
        <f>'Raw data'!AD28</f>
        <v>0</v>
      </c>
      <c r="Z62" s="29">
        <f t="shared" si="22"/>
        <v>0</v>
      </c>
      <c r="AA62" s="29"/>
      <c r="AC62">
        <f t="shared" si="23"/>
        <v>0</v>
      </c>
      <c r="AD62">
        <f t="shared" si="24"/>
        <v>0</v>
      </c>
      <c r="AE62">
        <f t="shared" si="25"/>
        <v>0</v>
      </c>
      <c r="AF62">
        <f t="shared" si="26"/>
        <v>0</v>
      </c>
    </row>
    <row r="63" spans="1:37" x14ac:dyDescent="0.35">
      <c r="A63" s="29">
        <f>'Raw data'!A29</f>
        <v>114364091903</v>
      </c>
      <c r="B63">
        <f>'Raw data'!Q29</f>
        <v>1</v>
      </c>
      <c r="C63">
        <f>IF(OR('Raw data'!R29=1,'Raw data'!R29=2),1,0)</f>
        <v>0</v>
      </c>
      <c r="D63">
        <f>IF('Raw data'!S29='Raw data'!S$2,1,0)</f>
        <v>1</v>
      </c>
      <c r="E63">
        <f>IF('Raw data'!T29='Raw data'!T$2,1,0)</f>
        <v>0</v>
      </c>
      <c r="F63">
        <f>IF('Raw data'!U29='Raw data'!U$2,1,0)</f>
        <v>0</v>
      </c>
      <c r="G63">
        <f>IF('Raw data'!V29&lt;0,1,0)</f>
        <v>0</v>
      </c>
      <c r="H63">
        <f>IF('Raw data'!W29&gt;0,1,0)</f>
        <v>0</v>
      </c>
      <c r="I63">
        <f>IF('Raw data'!X29&gt;0,1,0)</f>
        <v>0</v>
      </c>
      <c r="J63">
        <f>IF(OR('Raw data'!Y29=1,'Raw data'!Y29=2),1,0)</f>
        <v>1</v>
      </c>
      <c r="K63">
        <f>IF('Raw data'!Z29='Raw data'!Z$2,1,0)</f>
        <v>1</v>
      </c>
      <c r="L63">
        <f>IF('Raw data'!AA29='Raw data'!AA$2,1,0)</f>
        <v>0</v>
      </c>
      <c r="M63">
        <f>IF('Raw data'!AB29='Raw data'!AB$2,1,0)</f>
        <v>0</v>
      </c>
      <c r="N63">
        <f>IF('Raw data'!AC29&lt;0,1,0)</f>
        <v>1</v>
      </c>
      <c r="O63">
        <f>IF('Raw data'!AD29&gt;0,1,0)</f>
        <v>0</v>
      </c>
      <c r="P63">
        <f>IF('Raw data'!AE29&gt;0,1,0)</f>
        <v>0</v>
      </c>
      <c r="Q63">
        <f t="shared" si="16"/>
        <v>1</v>
      </c>
      <c r="R63" s="30">
        <f t="shared" si="17"/>
        <v>0.14285714285714285</v>
      </c>
      <c r="S63">
        <f t="shared" si="18"/>
        <v>3</v>
      </c>
      <c r="T63" s="30">
        <f t="shared" si="19"/>
        <v>0.42857142857142855</v>
      </c>
      <c r="U63" s="30">
        <f t="shared" si="20"/>
        <v>0.2857142857142857</v>
      </c>
      <c r="V63" s="30">
        <f t="shared" si="21"/>
        <v>0.33333333333333331</v>
      </c>
      <c r="W63" s="30"/>
      <c r="X63" s="29">
        <f>'Raw data'!W29</f>
        <v>-2</v>
      </c>
      <c r="Y63" s="29">
        <f>'Raw data'!AD29</f>
        <v>-1</v>
      </c>
      <c r="Z63" s="29">
        <f t="shared" si="22"/>
        <v>1</v>
      </c>
      <c r="AA63" s="29"/>
      <c r="AC63">
        <f t="shared" si="23"/>
        <v>0</v>
      </c>
      <c r="AD63">
        <f t="shared" si="24"/>
        <v>0</v>
      </c>
      <c r="AE63">
        <f t="shared" si="25"/>
        <v>1</v>
      </c>
      <c r="AF63">
        <f t="shared" si="26"/>
        <v>1</v>
      </c>
    </row>
    <row r="64" spans="1:37" x14ac:dyDescent="0.35">
      <c r="A64" s="29">
        <f>'Raw data'!A30</f>
        <v>114364092189</v>
      </c>
      <c r="B64">
        <f>'Raw data'!Q30</f>
        <v>1</v>
      </c>
      <c r="C64">
        <f>IF(OR('Raw data'!R30=1,'Raw data'!R30=2),1,0)</f>
        <v>0</v>
      </c>
      <c r="D64">
        <f>IF('Raw data'!S30='Raw data'!S$2,1,0)</f>
        <v>1</v>
      </c>
      <c r="E64">
        <f>IF('Raw data'!T30='Raw data'!T$2,1,0)</f>
        <v>0</v>
      </c>
      <c r="F64">
        <f>IF('Raw data'!U30='Raw data'!U$2,1,0)</f>
        <v>1</v>
      </c>
      <c r="G64">
        <f>IF('Raw data'!V30&lt;0,1,0)</f>
        <v>0</v>
      </c>
      <c r="H64">
        <f>IF('Raw data'!W30&gt;0,1,0)</f>
        <v>1</v>
      </c>
      <c r="I64">
        <f>IF('Raw data'!X30&gt;0,1,0)</f>
        <v>1</v>
      </c>
      <c r="J64">
        <f>IF(OR('Raw data'!Y30=1,'Raw data'!Y30=2),1,0)</f>
        <v>1</v>
      </c>
      <c r="K64">
        <f>IF('Raw data'!Z30='Raw data'!Z$2,1,0)</f>
        <v>1</v>
      </c>
      <c r="L64">
        <f>IF('Raw data'!AA30='Raw data'!AA$2,1,0)</f>
        <v>1</v>
      </c>
      <c r="M64">
        <f>IF('Raw data'!AB30='Raw data'!AB$2,1,0)</f>
        <v>1</v>
      </c>
      <c r="N64">
        <f>IF('Raw data'!AC30&lt;0,1,0)</f>
        <v>0</v>
      </c>
      <c r="O64">
        <f>IF('Raw data'!AD30&gt;0,1,0)</f>
        <v>1</v>
      </c>
      <c r="P64">
        <f>IF('Raw data'!AE30&gt;0,1,0)</f>
        <v>1</v>
      </c>
      <c r="Q64">
        <f t="shared" si="16"/>
        <v>4</v>
      </c>
      <c r="R64" s="30">
        <f t="shared" si="17"/>
        <v>0.5714285714285714</v>
      </c>
      <c r="S64">
        <f t="shared" si="18"/>
        <v>6</v>
      </c>
      <c r="T64" s="30">
        <f t="shared" si="19"/>
        <v>0.8571428571428571</v>
      </c>
      <c r="U64" s="30">
        <f t="shared" si="20"/>
        <v>0.2857142857142857</v>
      </c>
      <c r="V64" s="30">
        <f t="shared" si="21"/>
        <v>0.66666666666666663</v>
      </c>
      <c r="W64" s="30"/>
      <c r="X64" s="29">
        <f>'Raw data'!W30</f>
        <v>1</v>
      </c>
      <c r="Y64" s="29">
        <f>'Raw data'!AD30</f>
        <v>1</v>
      </c>
      <c r="Z64" s="29">
        <f t="shared" si="22"/>
        <v>0</v>
      </c>
      <c r="AA64" s="29"/>
      <c r="AC64">
        <f t="shared" si="23"/>
        <v>1</v>
      </c>
      <c r="AD64">
        <f t="shared" si="24"/>
        <v>1</v>
      </c>
      <c r="AE64">
        <f t="shared" si="25"/>
        <v>0</v>
      </c>
      <c r="AF64">
        <f t="shared" si="26"/>
        <v>0</v>
      </c>
    </row>
    <row r="65" spans="1:32" x14ac:dyDescent="0.35">
      <c r="A65" s="29">
        <f>'Raw data'!A31</f>
        <v>114364091944</v>
      </c>
      <c r="B65">
        <f>'Raw data'!Q31</f>
        <v>1</v>
      </c>
      <c r="C65">
        <f>IF(OR('Raw data'!R31=1,'Raw data'!R31=2),1,0)</f>
        <v>1</v>
      </c>
      <c r="D65">
        <f>IF('Raw data'!S31='Raw data'!S$2,1,0)</f>
        <v>1</v>
      </c>
      <c r="E65">
        <f>IF('Raw data'!T31='Raw data'!T$2,1,0)</f>
        <v>1</v>
      </c>
      <c r="F65">
        <f>IF('Raw data'!U31='Raw data'!U$2,1,0)</f>
        <v>0</v>
      </c>
      <c r="G65">
        <f>IF('Raw data'!V31&lt;0,1,0)</f>
        <v>1</v>
      </c>
      <c r="H65">
        <f>IF('Raw data'!W31&gt;0,1,0)</f>
        <v>0</v>
      </c>
      <c r="I65">
        <f>IF('Raw data'!X31&gt;0,1,0)</f>
        <v>1</v>
      </c>
      <c r="J65">
        <f>IF(OR('Raw data'!Y31=1,'Raw data'!Y31=2),1,0)</f>
        <v>1</v>
      </c>
      <c r="K65">
        <f>IF('Raw data'!Z31='Raw data'!Z$2,1,0)</f>
        <v>1</v>
      </c>
      <c r="L65">
        <f>IF('Raw data'!AA31='Raw data'!AA$2,1,0)</f>
        <v>1</v>
      </c>
      <c r="M65">
        <f>IF('Raw data'!AB31='Raw data'!AB$2,1,0)</f>
        <v>1</v>
      </c>
      <c r="N65">
        <f>IF('Raw data'!AC31&lt;0,1,0)</f>
        <v>1</v>
      </c>
      <c r="O65">
        <f>IF('Raw data'!AD31&gt;0,1,0)</f>
        <v>1</v>
      </c>
      <c r="P65">
        <f>IF('Raw data'!AE31&gt;0,1,0)</f>
        <v>1</v>
      </c>
      <c r="Q65">
        <f t="shared" si="16"/>
        <v>5</v>
      </c>
      <c r="R65" s="30">
        <f t="shared" si="17"/>
        <v>0.7142857142857143</v>
      </c>
      <c r="S65">
        <f t="shared" si="18"/>
        <v>7</v>
      </c>
      <c r="T65" s="30">
        <f t="shared" si="19"/>
        <v>1</v>
      </c>
      <c r="U65" s="30">
        <f t="shared" si="20"/>
        <v>0.2857142857142857</v>
      </c>
      <c r="V65" s="30">
        <f t="shared" si="21"/>
        <v>1</v>
      </c>
      <c r="W65" s="30"/>
      <c r="X65" s="29">
        <f>'Raw data'!W31</f>
        <v>-1</v>
      </c>
      <c r="Y65" s="29">
        <f>'Raw data'!AD31</f>
        <v>1</v>
      </c>
      <c r="Z65" s="29">
        <f t="shared" si="22"/>
        <v>2</v>
      </c>
      <c r="AA65" s="29"/>
      <c r="AC65">
        <f t="shared" si="23"/>
        <v>0</v>
      </c>
      <c r="AD65">
        <f t="shared" si="24"/>
        <v>1</v>
      </c>
      <c r="AE65">
        <f t="shared" si="25"/>
        <v>1</v>
      </c>
      <c r="AF65">
        <f t="shared" si="26"/>
        <v>0</v>
      </c>
    </row>
    <row r="66" spans="1:32" x14ac:dyDescent="0.35">
      <c r="A66" s="29">
        <f>'Raw data'!A32</f>
        <v>114364092497</v>
      </c>
      <c r="B66">
        <f>'Raw data'!Q32</f>
        <v>1</v>
      </c>
      <c r="C66">
        <f>IF(OR('Raw data'!R32=1,'Raw data'!R32=2),1,0)</f>
        <v>1</v>
      </c>
      <c r="D66">
        <f>IF('Raw data'!S32='Raw data'!S$2,1,0)</f>
        <v>0</v>
      </c>
      <c r="E66">
        <f>IF('Raw data'!T32='Raw data'!T$2,1,0)</f>
        <v>0</v>
      </c>
      <c r="F66">
        <f>IF('Raw data'!U32='Raw data'!U$2,1,0)</f>
        <v>0</v>
      </c>
      <c r="G66">
        <f>IF('Raw data'!V32&lt;0,1,0)</f>
        <v>0</v>
      </c>
      <c r="H66">
        <f>IF('Raw data'!W32&gt;0,1,0)</f>
        <v>1</v>
      </c>
      <c r="I66">
        <f>IF('Raw data'!X32&gt;0,1,0)</f>
        <v>1</v>
      </c>
      <c r="J66">
        <f>IF(OR('Raw data'!Y32=1,'Raw data'!Y32=2),1,0)</f>
        <v>1</v>
      </c>
      <c r="K66">
        <f>IF('Raw data'!Z32='Raw data'!Z$2,1,0)</f>
        <v>0</v>
      </c>
      <c r="L66">
        <f>IF('Raw data'!AA32='Raw data'!AA$2,1,0)</f>
        <v>1</v>
      </c>
      <c r="M66">
        <f>IF('Raw data'!AB32='Raw data'!AB$2,1,0)</f>
        <v>1</v>
      </c>
      <c r="N66">
        <f>IF('Raw data'!AC32&lt;0,1,0)</f>
        <v>0</v>
      </c>
      <c r="O66">
        <f>IF('Raw data'!AD32&gt;0,1,0)</f>
        <v>1</v>
      </c>
      <c r="P66">
        <f>IF('Raw data'!AE32&gt;0,1,0)</f>
        <v>1</v>
      </c>
      <c r="Q66">
        <f t="shared" si="16"/>
        <v>3</v>
      </c>
      <c r="R66" s="30">
        <f t="shared" si="17"/>
        <v>0.42857142857142855</v>
      </c>
      <c r="S66">
        <f t="shared" si="18"/>
        <v>5</v>
      </c>
      <c r="T66" s="30">
        <f t="shared" si="19"/>
        <v>0.7142857142857143</v>
      </c>
      <c r="U66" s="30">
        <f t="shared" si="20"/>
        <v>0.28571428571428575</v>
      </c>
      <c r="V66" s="30">
        <f t="shared" si="21"/>
        <v>0.5</v>
      </c>
      <c r="W66" s="30"/>
      <c r="X66" s="29">
        <f>'Raw data'!W32</f>
        <v>1</v>
      </c>
      <c r="Y66" s="29">
        <f>'Raw data'!AD32</f>
        <v>1</v>
      </c>
      <c r="Z66" s="29">
        <f t="shared" si="22"/>
        <v>0</v>
      </c>
      <c r="AA66" s="29"/>
      <c r="AC66">
        <f t="shared" si="23"/>
        <v>1</v>
      </c>
      <c r="AD66">
        <f t="shared" si="24"/>
        <v>1</v>
      </c>
      <c r="AE66">
        <f t="shared" si="25"/>
        <v>0</v>
      </c>
      <c r="AF66">
        <f t="shared" si="26"/>
        <v>0</v>
      </c>
    </row>
    <row r="67" spans="1:32" x14ac:dyDescent="0.35">
      <c r="A67" s="29">
        <f>'Raw data'!A33</f>
        <v>114364092272</v>
      </c>
      <c r="B67">
        <f>'Raw data'!Q33</f>
        <v>2</v>
      </c>
      <c r="C67">
        <f>IF(OR('Raw data'!R33=1,'Raw data'!R33=2),1,0)</f>
        <v>1</v>
      </c>
      <c r="D67">
        <f>IF('Raw data'!S33='Raw data'!S$2,1,0)</f>
        <v>1</v>
      </c>
      <c r="E67">
        <f>IF('Raw data'!T33='Raw data'!T$2,1,0)</f>
        <v>1</v>
      </c>
      <c r="F67">
        <f>IF('Raw data'!U33='Raw data'!U$2,1,0)</f>
        <v>1</v>
      </c>
      <c r="G67">
        <f>IF('Raw data'!V33&lt;0,1,0)</f>
        <v>1</v>
      </c>
      <c r="H67">
        <f>IF('Raw data'!W33&gt;0,1,0)</f>
        <v>0</v>
      </c>
      <c r="I67">
        <f>IF('Raw data'!X33&gt;0,1,0)</f>
        <v>1</v>
      </c>
      <c r="J67">
        <f>IF(OR('Raw data'!Y33=1,'Raw data'!Y33=2),1,0)</f>
        <v>1</v>
      </c>
      <c r="K67">
        <f>IF('Raw data'!Z33='Raw data'!Z$2,1,0)</f>
        <v>1</v>
      </c>
      <c r="L67">
        <f>IF('Raw data'!AA33='Raw data'!AA$2,1,0)</f>
        <v>1</v>
      </c>
      <c r="M67">
        <f>IF('Raw data'!AB33='Raw data'!AB$2,1,0)</f>
        <v>1</v>
      </c>
      <c r="N67">
        <f>IF('Raw data'!AC33&lt;0,1,0)</f>
        <v>1</v>
      </c>
      <c r="O67">
        <f>IF('Raw data'!AD33&gt;0,1,0)</f>
        <v>0</v>
      </c>
      <c r="P67">
        <f>IF('Raw data'!AE33&gt;0,1,0)</f>
        <v>1</v>
      </c>
      <c r="Q67">
        <f t="shared" si="16"/>
        <v>6</v>
      </c>
      <c r="R67" s="30">
        <f t="shared" si="17"/>
        <v>0.8571428571428571</v>
      </c>
      <c r="S67">
        <f t="shared" si="18"/>
        <v>6</v>
      </c>
      <c r="T67" s="30">
        <f t="shared" si="19"/>
        <v>0.8571428571428571</v>
      </c>
      <c r="U67" s="30">
        <f t="shared" si="20"/>
        <v>0</v>
      </c>
      <c r="V67" s="30">
        <f t="shared" si="21"/>
        <v>0</v>
      </c>
      <c r="W67" s="30"/>
      <c r="X67" s="29">
        <f>'Raw data'!W33</f>
        <v>0</v>
      </c>
      <c r="Y67" s="29">
        <f>'Raw data'!AD33</f>
        <v>0</v>
      </c>
      <c r="Z67" s="29">
        <f t="shared" si="22"/>
        <v>0</v>
      </c>
      <c r="AA67" s="29"/>
      <c r="AC67">
        <f t="shared" si="23"/>
        <v>0</v>
      </c>
      <c r="AD67">
        <f t="shared" si="24"/>
        <v>0</v>
      </c>
      <c r="AE67">
        <f t="shared" si="25"/>
        <v>0</v>
      </c>
      <c r="AF67">
        <f t="shared" si="26"/>
        <v>0</v>
      </c>
    </row>
    <row r="68" spans="1:32" x14ac:dyDescent="0.35">
      <c r="A68" s="29">
        <f>'Raw data'!A34</f>
        <v>114364092005</v>
      </c>
      <c r="B68">
        <f>'Raw data'!Q34</f>
        <v>1</v>
      </c>
      <c r="C68">
        <f>IF(OR('Raw data'!R34=1,'Raw data'!R34=2),1,0)</f>
        <v>0</v>
      </c>
      <c r="D68">
        <f>IF('Raw data'!S34='Raw data'!S$2,1,0)</f>
        <v>1</v>
      </c>
      <c r="E68">
        <f>IF('Raw data'!T34='Raw data'!T$2,1,0)</f>
        <v>0</v>
      </c>
      <c r="F68">
        <f>IF('Raw data'!U34='Raw data'!U$2,1,0)</f>
        <v>0</v>
      </c>
      <c r="G68">
        <f>IF('Raw data'!V34&lt;0,1,0)</f>
        <v>0</v>
      </c>
      <c r="H68">
        <f>IF('Raw data'!W34&gt;0,1,0)</f>
        <v>0</v>
      </c>
      <c r="I68">
        <f>IF('Raw data'!X34&gt;0,1,0)</f>
        <v>0</v>
      </c>
      <c r="J68">
        <f>IF(OR('Raw data'!Y34=1,'Raw data'!Y34=2),1,0)</f>
        <v>0</v>
      </c>
      <c r="K68">
        <f>IF('Raw data'!Z34='Raw data'!Z$2,1,0)</f>
        <v>1</v>
      </c>
      <c r="L68">
        <f>IF('Raw data'!AA34='Raw data'!AA$2,1,0)</f>
        <v>0</v>
      </c>
      <c r="M68">
        <f>IF('Raw data'!AB34='Raw data'!AB$2,1,0)</f>
        <v>1</v>
      </c>
      <c r="N68">
        <f>IF('Raw data'!AC34&lt;0,1,0)</f>
        <v>0</v>
      </c>
      <c r="O68">
        <f>IF('Raw data'!AD34&gt;0,1,0)</f>
        <v>0</v>
      </c>
      <c r="P68">
        <f>IF('Raw data'!AE34&gt;0,1,0)</f>
        <v>1</v>
      </c>
      <c r="Q68">
        <f t="shared" si="16"/>
        <v>1</v>
      </c>
      <c r="R68" s="30">
        <f t="shared" si="17"/>
        <v>0.14285714285714285</v>
      </c>
      <c r="S68">
        <f t="shared" si="18"/>
        <v>3</v>
      </c>
      <c r="T68" s="30">
        <f t="shared" si="19"/>
        <v>0.42857142857142855</v>
      </c>
      <c r="U68" s="30">
        <f t="shared" si="20"/>
        <v>0.2857142857142857</v>
      </c>
      <c r="V68" s="30">
        <f t="shared" si="21"/>
        <v>0.33333333333333331</v>
      </c>
      <c r="W68" s="30"/>
      <c r="X68" s="29">
        <f>'Raw data'!W34</f>
        <v>-2</v>
      </c>
      <c r="Y68" s="29">
        <f>'Raw data'!AD34</f>
        <v>0</v>
      </c>
      <c r="Z68" s="29">
        <f t="shared" si="22"/>
        <v>2</v>
      </c>
      <c r="AA68" s="29"/>
      <c r="AC68">
        <f t="shared" si="23"/>
        <v>0</v>
      </c>
      <c r="AD68">
        <f t="shared" si="24"/>
        <v>0</v>
      </c>
      <c r="AE68">
        <f t="shared" si="25"/>
        <v>1</v>
      </c>
      <c r="AF68">
        <f t="shared" si="26"/>
        <v>0</v>
      </c>
    </row>
    <row r="69" spans="1:32" x14ac:dyDescent="0.35">
      <c r="A69" s="29">
        <f>'Raw data'!A35</f>
        <v>114364092307</v>
      </c>
      <c r="B69">
        <f>'Raw data'!Q35</f>
        <v>1</v>
      </c>
      <c r="C69">
        <f>IF(OR('Raw data'!R35=1,'Raw data'!R35=2),1,0)</f>
        <v>0</v>
      </c>
      <c r="D69">
        <f>IF('Raw data'!S35='Raw data'!S$2,1,0)</f>
        <v>1</v>
      </c>
      <c r="E69">
        <f>IF('Raw data'!T35='Raw data'!T$2,1,0)</f>
        <v>0</v>
      </c>
      <c r="F69">
        <f>IF('Raw data'!U35='Raw data'!U$2,1,0)</f>
        <v>0</v>
      </c>
      <c r="G69">
        <f>IF('Raw data'!V35&lt;0,1,0)</f>
        <v>0</v>
      </c>
      <c r="H69">
        <f>IF('Raw data'!W35&gt;0,1,0)</f>
        <v>0</v>
      </c>
      <c r="I69">
        <f>IF('Raw data'!X35&gt;0,1,0)</f>
        <v>0</v>
      </c>
      <c r="J69">
        <f>IF(OR('Raw data'!Y35=1,'Raw data'!Y35=2),1,0)</f>
        <v>1</v>
      </c>
      <c r="K69">
        <f>IF('Raw data'!Z35='Raw data'!Z$2,1,0)</f>
        <v>1</v>
      </c>
      <c r="L69">
        <f>IF('Raw data'!AA35='Raw data'!AA$2,1,0)</f>
        <v>1</v>
      </c>
      <c r="M69">
        <f>IF('Raw data'!AB35='Raw data'!AB$2,1,0)</f>
        <v>1</v>
      </c>
      <c r="N69">
        <f>IF('Raw data'!AC35&lt;0,1,0)</f>
        <v>0</v>
      </c>
      <c r="O69">
        <f>IF('Raw data'!AD35&gt;0,1,0)</f>
        <v>0</v>
      </c>
      <c r="P69">
        <f>IF('Raw data'!AE35&gt;0,1,0)</f>
        <v>0</v>
      </c>
      <c r="Q69">
        <f t="shared" si="16"/>
        <v>1</v>
      </c>
      <c r="R69" s="30">
        <f t="shared" si="17"/>
        <v>0.14285714285714285</v>
      </c>
      <c r="S69">
        <f t="shared" si="18"/>
        <v>4</v>
      </c>
      <c r="T69" s="30">
        <f t="shared" si="19"/>
        <v>0.5714285714285714</v>
      </c>
      <c r="U69" s="30">
        <f t="shared" si="20"/>
        <v>0.42857142857142855</v>
      </c>
      <c r="V69" s="30">
        <f t="shared" si="21"/>
        <v>0.5</v>
      </c>
      <c r="W69" s="30"/>
      <c r="X69" s="29">
        <f>'Raw data'!W35</f>
        <v>0</v>
      </c>
      <c r="Y69" s="29">
        <f>'Raw data'!AD35</f>
        <v>0</v>
      </c>
      <c r="Z69" s="29">
        <f t="shared" si="22"/>
        <v>0</v>
      </c>
      <c r="AA69" s="29"/>
      <c r="AC69">
        <f t="shared" si="23"/>
        <v>0</v>
      </c>
      <c r="AD69">
        <f t="shared" si="24"/>
        <v>0</v>
      </c>
      <c r="AE69">
        <f t="shared" si="25"/>
        <v>0</v>
      </c>
      <c r="AF69">
        <f t="shared" si="26"/>
        <v>0</v>
      </c>
    </row>
    <row r="70" spans="1:32" x14ac:dyDescent="0.35">
      <c r="A70" s="29">
        <f>'Raw data'!A36</f>
        <v>114364092467</v>
      </c>
      <c r="B70">
        <f>'Raw data'!Q36</f>
        <v>1</v>
      </c>
      <c r="C70">
        <f>IF(OR('Raw data'!R36=1,'Raw data'!R36=2),1,0)</f>
        <v>0</v>
      </c>
      <c r="D70">
        <f>IF('Raw data'!S36='Raw data'!S$2,1,0)</f>
        <v>0</v>
      </c>
      <c r="E70">
        <f>IF('Raw data'!T36='Raw data'!T$2,1,0)</f>
        <v>0</v>
      </c>
      <c r="F70">
        <f>IF('Raw data'!U36='Raw data'!U$2,1,0)</f>
        <v>1</v>
      </c>
      <c r="G70">
        <f>IF('Raw data'!V36&lt;0,1,0)</f>
        <v>0</v>
      </c>
      <c r="H70">
        <f>IF('Raw data'!W36&gt;0,1,0)</f>
        <v>0</v>
      </c>
      <c r="I70">
        <f>IF('Raw data'!X36&gt;0,1,0)</f>
        <v>1</v>
      </c>
      <c r="J70">
        <f>IF(OR('Raw data'!Y36=1,'Raw data'!Y36=2),1,0)</f>
        <v>1</v>
      </c>
      <c r="K70">
        <f>IF('Raw data'!Z36='Raw data'!Z$2,1,0)</f>
        <v>1</v>
      </c>
      <c r="L70">
        <f>IF('Raw data'!AA36='Raw data'!AA$2,1,0)</f>
        <v>1</v>
      </c>
      <c r="M70">
        <f>IF('Raw data'!AB36='Raw data'!AB$2,1,0)</f>
        <v>1</v>
      </c>
      <c r="N70">
        <f>IF('Raw data'!AC36&lt;0,1,0)</f>
        <v>1</v>
      </c>
      <c r="O70">
        <f>IF('Raw data'!AD36&gt;0,1,0)</f>
        <v>0</v>
      </c>
      <c r="P70">
        <f>IF('Raw data'!AE36&gt;0,1,0)</f>
        <v>1</v>
      </c>
      <c r="Q70">
        <f t="shared" si="16"/>
        <v>2</v>
      </c>
      <c r="R70" s="30">
        <f t="shared" si="17"/>
        <v>0.2857142857142857</v>
      </c>
      <c r="S70">
        <f t="shared" si="18"/>
        <v>6</v>
      </c>
      <c r="T70" s="30">
        <f t="shared" si="19"/>
        <v>0.8571428571428571</v>
      </c>
      <c r="U70" s="30">
        <f t="shared" si="20"/>
        <v>0.5714285714285714</v>
      </c>
      <c r="V70" s="30">
        <f t="shared" si="21"/>
        <v>0.8</v>
      </c>
      <c r="W70" s="30"/>
      <c r="X70" s="29">
        <f>'Raw data'!W36</f>
        <v>-2</v>
      </c>
      <c r="Y70" s="29">
        <f>'Raw data'!AD36</f>
        <v>-2</v>
      </c>
      <c r="Z70" s="29">
        <f t="shared" si="22"/>
        <v>0</v>
      </c>
      <c r="AA70" s="29"/>
      <c r="AC70">
        <f t="shared" si="23"/>
        <v>0</v>
      </c>
      <c r="AD70">
        <f t="shared" si="24"/>
        <v>0</v>
      </c>
      <c r="AE70">
        <f t="shared" si="25"/>
        <v>1</v>
      </c>
      <c r="AF70">
        <f t="shared" si="26"/>
        <v>1</v>
      </c>
    </row>
    <row r="71" spans="1:32" x14ac:dyDescent="0.35">
      <c r="A71" s="29">
        <f>'Raw data'!A37</f>
        <v>114364092106</v>
      </c>
      <c r="B71">
        <f>'Raw data'!Q37</f>
        <v>1</v>
      </c>
      <c r="C71">
        <f>IF(OR('Raw data'!R37=1,'Raw data'!R37=2),1,0)</f>
        <v>1</v>
      </c>
      <c r="D71">
        <f>IF('Raw data'!S37='Raw data'!S$2,1,0)</f>
        <v>1</v>
      </c>
      <c r="E71">
        <f>IF('Raw data'!T37='Raw data'!T$2,1,0)</f>
        <v>0</v>
      </c>
      <c r="F71">
        <f>IF('Raw data'!U37='Raw data'!U$2,1,0)</f>
        <v>0</v>
      </c>
      <c r="G71">
        <f>IF('Raw data'!V37&lt;0,1,0)</f>
        <v>0</v>
      </c>
      <c r="H71">
        <f>IF('Raw data'!W37&gt;0,1,0)</f>
        <v>0</v>
      </c>
      <c r="I71">
        <f>IF('Raw data'!X37&gt;0,1,0)</f>
        <v>1</v>
      </c>
      <c r="J71">
        <f>IF(OR('Raw data'!Y37=1,'Raw data'!Y37=2),1,0)</f>
        <v>1</v>
      </c>
      <c r="K71">
        <f>IF('Raw data'!Z37='Raw data'!Z$2,1,0)</f>
        <v>1</v>
      </c>
      <c r="L71">
        <f>IF('Raw data'!AA37='Raw data'!AA$2,1,0)</f>
        <v>1</v>
      </c>
      <c r="M71">
        <f>IF('Raw data'!AB37='Raw data'!AB$2,1,0)</f>
        <v>1</v>
      </c>
      <c r="N71">
        <f>IF('Raw data'!AC37&lt;0,1,0)</f>
        <v>1</v>
      </c>
      <c r="O71">
        <f>IF('Raw data'!AD37&gt;0,1,0)</f>
        <v>0</v>
      </c>
      <c r="P71">
        <f>IF('Raw data'!AE37&gt;0,1,0)</f>
        <v>0</v>
      </c>
      <c r="Q71">
        <f t="shared" si="16"/>
        <v>3</v>
      </c>
      <c r="R71" s="30">
        <f t="shared" si="17"/>
        <v>0.42857142857142855</v>
      </c>
      <c r="S71">
        <f t="shared" si="18"/>
        <v>5</v>
      </c>
      <c r="T71" s="30">
        <f t="shared" si="19"/>
        <v>0.7142857142857143</v>
      </c>
      <c r="U71" s="30">
        <f t="shared" si="20"/>
        <v>0.28571428571428575</v>
      </c>
      <c r="V71" s="30">
        <f t="shared" si="21"/>
        <v>0.5</v>
      </c>
      <c r="W71" s="30"/>
      <c r="X71" s="29">
        <f>'Raw data'!W37</f>
        <v>-1</v>
      </c>
      <c r="Y71" s="29">
        <f>'Raw data'!AD37</f>
        <v>-1</v>
      </c>
      <c r="Z71" s="29">
        <f t="shared" si="22"/>
        <v>0</v>
      </c>
      <c r="AA71" s="29"/>
      <c r="AC71">
        <f t="shared" si="23"/>
        <v>0</v>
      </c>
      <c r="AD71">
        <f t="shared" si="24"/>
        <v>0</v>
      </c>
      <c r="AE71">
        <f t="shared" si="25"/>
        <v>1</v>
      </c>
      <c r="AF71">
        <f t="shared" si="26"/>
        <v>1</v>
      </c>
    </row>
    <row r="72" spans="1:32" x14ac:dyDescent="0.35">
      <c r="A72" s="29">
        <f>'Raw data'!A38</f>
        <v>114364092036</v>
      </c>
      <c r="B72">
        <f>'Raw data'!Q38</f>
        <v>1</v>
      </c>
      <c r="C72">
        <f>IF(OR('Raw data'!R38=1,'Raw data'!R38=2),1,0)</f>
        <v>0</v>
      </c>
      <c r="D72">
        <f>IF('Raw data'!S38='Raw data'!S$2,1,0)</f>
        <v>0</v>
      </c>
      <c r="E72">
        <f>IF('Raw data'!T38='Raw data'!T$2,1,0)</f>
        <v>0</v>
      </c>
      <c r="F72">
        <f>IF('Raw data'!U38='Raw data'!U$2,1,0)</f>
        <v>0</v>
      </c>
      <c r="G72">
        <f>IF('Raw data'!V38&lt;0,1,0)</f>
        <v>0</v>
      </c>
      <c r="H72">
        <f>IF('Raw data'!W38&gt;0,1,0)</f>
        <v>0</v>
      </c>
      <c r="I72">
        <f>IF('Raw data'!X38&gt;0,1,0)</f>
        <v>0</v>
      </c>
      <c r="J72">
        <f>IF(OR('Raw data'!Y38=1,'Raw data'!Y38=2),1,0)</f>
        <v>1</v>
      </c>
      <c r="K72">
        <f>IF('Raw data'!Z38='Raw data'!Z$2,1,0)</f>
        <v>0</v>
      </c>
      <c r="L72">
        <f>IF('Raw data'!AA38='Raw data'!AA$2,1,0)</f>
        <v>1</v>
      </c>
      <c r="M72">
        <f>IF('Raw data'!AB38='Raw data'!AB$2,1,0)</f>
        <v>1</v>
      </c>
      <c r="N72">
        <f>IF('Raw data'!AC38&lt;0,1,0)</f>
        <v>0</v>
      </c>
      <c r="O72">
        <f>IF('Raw data'!AD38&gt;0,1,0)</f>
        <v>0</v>
      </c>
      <c r="P72">
        <f>IF('Raw data'!AE38&gt;0,1,0)</f>
        <v>1</v>
      </c>
      <c r="Q72">
        <f t="shared" si="16"/>
        <v>0</v>
      </c>
      <c r="R72" s="30">
        <f t="shared" si="17"/>
        <v>0</v>
      </c>
      <c r="S72">
        <f t="shared" si="18"/>
        <v>4</v>
      </c>
      <c r="T72" s="30">
        <f t="shared" si="19"/>
        <v>0.5714285714285714</v>
      </c>
      <c r="U72" s="30">
        <f t="shared" si="20"/>
        <v>0.5714285714285714</v>
      </c>
      <c r="V72" s="30">
        <f t="shared" si="21"/>
        <v>0.5714285714285714</v>
      </c>
      <c r="W72" s="30"/>
      <c r="X72" s="29">
        <f>'Raw data'!W38</f>
        <v>-1</v>
      </c>
      <c r="Y72" s="29">
        <f>'Raw data'!AD38</f>
        <v>0</v>
      </c>
      <c r="Z72" s="29">
        <f t="shared" si="22"/>
        <v>1</v>
      </c>
      <c r="AA72" s="29"/>
      <c r="AC72">
        <f t="shared" si="23"/>
        <v>0</v>
      </c>
      <c r="AD72">
        <f t="shared" si="24"/>
        <v>0</v>
      </c>
      <c r="AE72">
        <f t="shared" si="25"/>
        <v>1</v>
      </c>
      <c r="AF72">
        <f t="shared" si="26"/>
        <v>0</v>
      </c>
    </row>
    <row r="73" spans="1:32" x14ac:dyDescent="0.35">
      <c r="A73" s="29">
        <f>'Raw data'!A39</f>
        <v>114364092312</v>
      </c>
      <c r="B73">
        <f>'Raw data'!Q39</f>
        <v>1</v>
      </c>
      <c r="C73">
        <f>IF(OR('Raw data'!R39=1,'Raw data'!R39=2),1,0)</f>
        <v>0</v>
      </c>
      <c r="D73">
        <f>IF('Raw data'!S39='Raw data'!S$2,1,0)</f>
        <v>0</v>
      </c>
      <c r="E73">
        <f>IF('Raw data'!T39='Raw data'!T$2,1,0)</f>
        <v>0</v>
      </c>
      <c r="F73">
        <f>IF('Raw data'!U39='Raw data'!U$2,1,0)</f>
        <v>0</v>
      </c>
      <c r="G73">
        <f>IF('Raw data'!V39&lt;0,1,0)</f>
        <v>0</v>
      </c>
      <c r="H73">
        <f>IF('Raw data'!W39&gt;0,1,0)</f>
        <v>0</v>
      </c>
      <c r="I73">
        <f>IF('Raw data'!X39&gt;0,1,0)</f>
        <v>1</v>
      </c>
      <c r="J73">
        <f>IF(OR('Raw data'!Y39=1,'Raw data'!Y39=2),1,0)</f>
        <v>1</v>
      </c>
      <c r="K73">
        <f>IF('Raw data'!Z39='Raw data'!Z$2,1,0)</f>
        <v>1</v>
      </c>
      <c r="L73">
        <f>IF('Raw data'!AA39='Raw data'!AA$2,1,0)</f>
        <v>1</v>
      </c>
      <c r="M73">
        <f>IF('Raw data'!AB39='Raw data'!AB$2,1,0)</f>
        <v>1</v>
      </c>
      <c r="N73">
        <f>IF('Raw data'!AC39&lt;0,1,0)</f>
        <v>1</v>
      </c>
      <c r="O73">
        <f>IF('Raw data'!AD39&gt;0,1,0)</f>
        <v>0</v>
      </c>
      <c r="P73">
        <f>IF('Raw data'!AE39&gt;0,1,0)</f>
        <v>1</v>
      </c>
      <c r="Q73">
        <f t="shared" si="16"/>
        <v>1</v>
      </c>
      <c r="R73" s="30">
        <f t="shared" si="17"/>
        <v>0.14285714285714285</v>
      </c>
      <c r="S73">
        <f t="shared" si="18"/>
        <v>6</v>
      </c>
      <c r="T73" s="30">
        <f t="shared" si="19"/>
        <v>0.8571428571428571</v>
      </c>
      <c r="U73" s="30">
        <f t="shared" si="20"/>
        <v>0.71428571428571419</v>
      </c>
      <c r="V73" s="30">
        <f t="shared" si="21"/>
        <v>0.83333333333333337</v>
      </c>
      <c r="W73" s="30"/>
      <c r="X73" s="29">
        <f>'Raw data'!W39</f>
        <v>-1</v>
      </c>
      <c r="Y73" s="29">
        <f>'Raw data'!AD39</f>
        <v>-1</v>
      </c>
      <c r="Z73" s="29">
        <f t="shared" si="22"/>
        <v>0</v>
      </c>
      <c r="AA73" s="29"/>
      <c r="AC73">
        <f t="shared" si="23"/>
        <v>0</v>
      </c>
      <c r="AD73">
        <f t="shared" si="24"/>
        <v>0</v>
      </c>
      <c r="AE73">
        <f t="shared" si="25"/>
        <v>1</v>
      </c>
      <c r="AF73">
        <f t="shared" si="26"/>
        <v>1</v>
      </c>
    </row>
    <row r="74" spans="1:32" x14ac:dyDescent="0.35">
      <c r="A74" s="29">
        <f>'Raw data'!A40</f>
        <v>114364092164</v>
      </c>
      <c r="B74">
        <f>'Raw data'!Q40</f>
        <v>1</v>
      </c>
      <c r="C74">
        <f>IF(OR('Raw data'!R40=1,'Raw data'!R40=2),1,0)</f>
        <v>0</v>
      </c>
      <c r="D74">
        <f>IF('Raw data'!S40='Raw data'!S$2,1,0)</f>
        <v>1</v>
      </c>
      <c r="E74">
        <f>IF('Raw data'!T40='Raw data'!T$2,1,0)</f>
        <v>0</v>
      </c>
      <c r="F74">
        <f>IF('Raw data'!U40='Raw data'!U$2,1,0)</f>
        <v>1</v>
      </c>
      <c r="G74">
        <f>IF('Raw data'!V40&lt;0,1,0)</f>
        <v>1</v>
      </c>
      <c r="H74">
        <f>IF('Raw data'!W40&gt;0,1,0)</f>
        <v>0</v>
      </c>
      <c r="I74">
        <f>IF('Raw data'!X40&gt;0,1,0)</f>
        <v>0</v>
      </c>
      <c r="J74">
        <f>IF(OR('Raw data'!Y40=1,'Raw data'!Y40=2),1,0)</f>
        <v>1</v>
      </c>
      <c r="K74">
        <f>IF('Raw data'!Z40='Raw data'!Z$2,1,0)</f>
        <v>1</v>
      </c>
      <c r="L74">
        <f>IF('Raw data'!AA40='Raw data'!AA$2,1,0)</f>
        <v>1</v>
      </c>
      <c r="M74">
        <f>IF('Raw data'!AB40='Raw data'!AB$2,1,0)</f>
        <v>1</v>
      </c>
      <c r="N74">
        <f>IF('Raw data'!AC40&lt;0,1,0)</f>
        <v>1</v>
      </c>
      <c r="O74">
        <f>IF('Raw data'!AD40&gt;0,1,0)</f>
        <v>0</v>
      </c>
      <c r="P74">
        <f>IF('Raw data'!AE40&gt;0,1,0)</f>
        <v>1</v>
      </c>
      <c r="Q74">
        <f t="shared" si="16"/>
        <v>3</v>
      </c>
      <c r="R74" s="30">
        <f t="shared" si="17"/>
        <v>0.42857142857142855</v>
      </c>
      <c r="S74">
        <f t="shared" si="18"/>
        <v>6</v>
      </c>
      <c r="T74" s="30">
        <f t="shared" si="19"/>
        <v>0.8571428571428571</v>
      </c>
      <c r="U74" s="30">
        <f t="shared" si="20"/>
        <v>0.42857142857142855</v>
      </c>
      <c r="V74" s="30">
        <f t="shared" si="21"/>
        <v>0.75</v>
      </c>
      <c r="W74" s="30"/>
      <c r="X74" s="29">
        <f>'Raw data'!W40</f>
        <v>0</v>
      </c>
      <c r="Y74" s="29">
        <f>'Raw data'!AD40</f>
        <v>0</v>
      </c>
      <c r="Z74" s="29">
        <f t="shared" si="22"/>
        <v>0</v>
      </c>
      <c r="AA74" s="29"/>
      <c r="AC74">
        <f t="shared" si="23"/>
        <v>0</v>
      </c>
      <c r="AD74">
        <f t="shared" si="24"/>
        <v>0</v>
      </c>
      <c r="AE74">
        <f t="shared" si="25"/>
        <v>0</v>
      </c>
      <c r="AF74">
        <f t="shared" si="26"/>
        <v>0</v>
      </c>
    </row>
    <row r="75" spans="1:32" x14ac:dyDescent="0.35">
      <c r="A75" s="29">
        <f>'Raw data'!A41</f>
        <v>114364092375</v>
      </c>
      <c r="B75">
        <f>'Raw data'!Q41</f>
        <v>1</v>
      </c>
      <c r="C75">
        <f>IF(OR('Raw data'!R41=1,'Raw data'!R41=2),1,0)</f>
        <v>0</v>
      </c>
      <c r="D75">
        <f>IF('Raw data'!S41='Raw data'!S$2,1,0)</f>
        <v>1</v>
      </c>
      <c r="E75">
        <f>IF('Raw data'!T41='Raw data'!T$2,1,0)</f>
        <v>0</v>
      </c>
      <c r="F75">
        <f>IF('Raw data'!U41='Raw data'!U$2,1,0)</f>
        <v>1</v>
      </c>
      <c r="G75">
        <f>IF('Raw data'!V41&lt;0,1,0)</f>
        <v>0</v>
      </c>
      <c r="H75">
        <f>IF('Raw data'!W41&gt;0,1,0)</f>
        <v>0</v>
      </c>
      <c r="I75">
        <f>IF('Raw data'!X41&gt;0,1,0)</f>
        <v>0</v>
      </c>
      <c r="J75">
        <f>IF(OR('Raw data'!Y41=1,'Raw data'!Y41=2),1,0)</f>
        <v>1</v>
      </c>
      <c r="K75">
        <f>IF('Raw data'!Z41='Raw data'!Z$2,1,0)</f>
        <v>1</v>
      </c>
      <c r="L75">
        <f>IF('Raw data'!AA41='Raw data'!AA$2,1,0)</f>
        <v>1</v>
      </c>
      <c r="M75">
        <f>IF('Raw data'!AB41='Raw data'!AB$2,1,0)</f>
        <v>1</v>
      </c>
      <c r="N75">
        <f>IF('Raw data'!AC41&lt;0,1,0)</f>
        <v>1</v>
      </c>
      <c r="O75">
        <f>IF('Raw data'!AD41&gt;0,1,0)</f>
        <v>0</v>
      </c>
      <c r="P75">
        <f>IF('Raw data'!AE41&gt;0,1,0)</f>
        <v>1</v>
      </c>
      <c r="Q75">
        <f t="shared" si="16"/>
        <v>2</v>
      </c>
      <c r="R75" s="30">
        <f t="shared" si="17"/>
        <v>0.2857142857142857</v>
      </c>
      <c r="S75">
        <f t="shared" si="18"/>
        <v>6</v>
      </c>
      <c r="T75" s="30">
        <f t="shared" si="19"/>
        <v>0.8571428571428571</v>
      </c>
      <c r="U75" s="30">
        <f t="shared" si="20"/>
        <v>0.5714285714285714</v>
      </c>
      <c r="V75" s="30">
        <f t="shared" si="21"/>
        <v>0.8</v>
      </c>
      <c r="W75" s="30"/>
      <c r="X75" s="29">
        <f>'Raw data'!W41</f>
        <v>0</v>
      </c>
      <c r="Y75" s="29">
        <f>'Raw data'!AD41</f>
        <v>0</v>
      </c>
      <c r="Z75" s="29">
        <f t="shared" si="22"/>
        <v>0</v>
      </c>
      <c r="AA75" s="29"/>
      <c r="AC75">
        <f t="shared" si="23"/>
        <v>0</v>
      </c>
      <c r="AD75">
        <f t="shared" si="24"/>
        <v>0</v>
      </c>
      <c r="AE75">
        <f t="shared" si="25"/>
        <v>0</v>
      </c>
      <c r="AF75">
        <f t="shared" si="26"/>
        <v>0</v>
      </c>
    </row>
    <row r="76" spans="1:32" x14ac:dyDescent="0.35">
      <c r="A76" s="29">
        <f>'Raw data'!A42</f>
        <v>114364092086</v>
      </c>
      <c r="B76">
        <f>'Raw data'!Q42</f>
        <v>1</v>
      </c>
      <c r="C76">
        <f>IF(OR('Raw data'!R42=1,'Raw data'!R42=2),1,0)</f>
        <v>0</v>
      </c>
      <c r="D76">
        <f>IF('Raw data'!S42='Raw data'!S$2,1,0)</f>
        <v>1</v>
      </c>
      <c r="E76">
        <f>IF('Raw data'!T42='Raw data'!T$2,1,0)</f>
        <v>0</v>
      </c>
      <c r="F76">
        <f>IF('Raw data'!U42='Raw data'!U$2,1,0)</f>
        <v>0</v>
      </c>
      <c r="G76">
        <f>IF('Raw data'!V42&lt;0,1,0)</f>
        <v>0</v>
      </c>
      <c r="H76">
        <f>IF('Raw data'!W42&gt;0,1,0)</f>
        <v>0</v>
      </c>
      <c r="I76">
        <f>IF('Raw data'!X42&gt;0,1,0)</f>
        <v>0</v>
      </c>
      <c r="J76">
        <f>IF(OR('Raw data'!Y42=1,'Raw data'!Y42=2),1,0)</f>
        <v>0</v>
      </c>
      <c r="K76">
        <f>IF('Raw data'!Z42='Raw data'!Z$2,1,0)</f>
        <v>1</v>
      </c>
      <c r="L76">
        <f>IF('Raw data'!AA42='Raw data'!AA$2,1,0)</f>
        <v>0</v>
      </c>
      <c r="M76">
        <f>IF('Raw data'!AB42='Raw data'!AB$2,1,0)</f>
        <v>0</v>
      </c>
      <c r="N76">
        <f>IF('Raw data'!AC42&lt;0,1,0)</f>
        <v>0</v>
      </c>
      <c r="O76">
        <f>IF('Raw data'!AD42&gt;0,1,0)</f>
        <v>0</v>
      </c>
      <c r="P76">
        <f>IF('Raw data'!AE42&gt;0,1,0)</f>
        <v>0</v>
      </c>
      <c r="Q76">
        <f t="shared" si="16"/>
        <v>1</v>
      </c>
      <c r="R76" s="30">
        <f t="shared" si="17"/>
        <v>0.14285714285714285</v>
      </c>
      <c r="S76">
        <f t="shared" si="18"/>
        <v>1</v>
      </c>
      <c r="T76" s="30">
        <f t="shared" si="19"/>
        <v>0.14285714285714285</v>
      </c>
      <c r="U76" s="30">
        <f t="shared" si="20"/>
        <v>0</v>
      </c>
      <c r="V76" s="30">
        <f t="shared" si="21"/>
        <v>0</v>
      </c>
      <c r="W76" s="30"/>
      <c r="X76" s="29">
        <f>'Raw data'!W42</f>
        <v>0</v>
      </c>
      <c r="Y76" s="29">
        <f>'Raw data'!AD42</f>
        <v>0</v>
      </c>
      <c r="Z76" s="29">
        <f t="shared" si="22"/>
        <v>0</v>
      </c>
      <c r="AA76" s="29"/>
      <c r="AC76">
        <f t="shared" si="23"/>
        <v>0</v>
      </c>
      <c r="AD76">
        <f t="shared" si="24"/>
        <v>0</v>
      </c>
      <c r="AE76">
        <f t="shared" si="25"/>
        <v>0</v>
      </c>
      <c r="AF76">
        <f t="shared" si="26"/>
        <v>0</v>
      </c>
    </row>
    <row r="77" spans="1:32" x14ac:dyDescent="0.35">
      <c r="A77" s="29">
        <f>'Raw data'!A43</f>
        <v>114364092071</v>
      </c>
      <c r="B77">
        <f>'Raw data'!Q43</f>
        <v>1</v>
      </c>
      <c r="C77">
        <f>IF(OR('Raw data'!R43=1,'Raw data'!R43=2),1,0)</f>
        <v>0</v>
      </c>
      <c r="D77">
        <f>IF('Raw data'!S43='Raw data'!S$2,1,0)</f>
        <v>0</v>
      </c>
      <c r="E77">
        <f>IF('Raw data'!T43='Raw data'!T$2,1,0)</f>
        <v>1</v>
      </c>
      <c r="F77">
        <f>IF('Raw data'!U43='Raw data'!U$2,1,0)</f>
        <v>0</v>
      </c>
      <c r="G77">
        <f>IF('Raw data'!V43&lt;0,1,0)</f>
        <v>0</v>
      </c>
      <c r="H77">
        <f>IF('Raw data'!W43&gt;0,1,0)</f>
        <v>0</v>
      </c>
      <c r="I77">
        <f>IF('Raw data'!X43&gt;0,1,0)</f>
        <v>0</v>
      </c>
      <c r="J77">
        <f>IF(OR('Raw data'!Y43=1,'Raw data'!Y43=2),1,0)</f>
        <v>1</v>
      </c>
      <c r="K77">
        <f>IF('Raw data'!Z43='Raw data'!Z$2,1,0)</f>
        <v>1</v>
      </c>
      <c r="L77">
        <f>IF('Raw data'!AA43='Raw data'!AA$2,1,0)</f>
        <v>1</v>
      </c>
      <c r="M77">
        <f>IF('Raw data'!AB43='Raw data'!AB$2,1,0)</f>
        <v>1</v>
      </c>
      <c r="N77">
        <f>IF('Raw data'!AC43&lt;0,1,0)</f>
        <v>1</v>
      </c>
      <c r="O77">
        <f>IF('Raw data'!AD43&gt;0,1,0)</f>
        <v>0</v>
      </c>
      <c r="P77">
        <f>IF('Raw data'!AE43&gt;0,1,0)</f>
        <v>1</v>
      </c>
      <c r="Q77">
        <f t="shared" si="16"/>
        <v>1</v>
      </c>
      <c r="R77" s="30">
        <f t="shared" si="17"/>
        <v>0.14285714285714285</v>
      </c>
      <c r="S77">
        <f t="shared" si="18"/>
        <v>6</v>
      </c>
      <c r="T77" s="30">
        <f t="shared" si="19"/>
        <v>0.8571428571428571</v>
      </c>
      <c r="U77" s="30">
        <f t="shared" si="20"/>
        <v>0.71428571428571419</v>
      </c>
      <c r="V77" s="30">
        <f t="shared" si="21"/>
        <v>0.83333333333333337</v>
      </c>
      <c r="W77" s="30"/>
      <c r="X77" s="29">
        <f>'Raw data'!W43</f>
        <v>-2</v>
      </c>
      <c r="Y77" s="29">
        <f>'Raw data'!AD43</f>
        <v>0</v>
      </c>
      <c r="Z77" s="29">
        <f t="shared" si="22"/>
        <v>2</v>
      </c>
      <c r="AA77" s="29"/>
      <c r="AC77">
        <f t="shared" si="23"/>
        <v>0</v>
      </c>
      <c r="AD77">
        <f t="shared" si="24"/>
        <v>0</v>
      </c>
      <c r="AE77">
        <f t="shared" si="25"/>
        <v>1</v>
      </c>
      <c r="AF77">
        <f t="shared" si="26"/>
        <v>0</v>
      </c>
    </row>
    <row r="78" spans="1:32" x14ac:dyDescent="0.35">
      <c r="A78" s="29">
        <f>'Raw data'!A44</f>
        <v>114364091851</v>
      </c>
      <c r="B78">
        <f>'Raw data'!Q44</f>
        <v>1</v>
      </c>
      <c r="C78">
        <f>IF(OR('Raw data'!R44=1,'Raw data'!R44=2),1,0)</f>
        <v>0</v>
      </c>
      <c r="D78">
        <f>IF('Raw data'!S44='Raw data'!S$2,1,0)</f>
        <v>0</v>
      </c>
      <c r="E78">
        <f>IF('Raw data'!T44='Raw data'!T$2,1,0)</f>
        <v>0</v>
      </c>
      <c r="F78">
        <f>IF('Raw data'!U44='Raw data'!U$2,1,0)</f>
        <v>0</v>
      </c>
      <c r="G78">
        <f>IF('Raw data'!V44&lt;0,1,0)</f>
        <v>1</v>
      </c>
      <c r="H78">
        <f>IF('Raw data'!W44&gt;0,1,0)</f>
        <v>0</v>
      </c>
      <c r="I78">
        <f>IF('Raw data'!X44&gt;0,1,0)</f>
        <v>0</v>
      </c>
      <c r="J78">
        <f>IF(OR('Raw data'!Y44=1,'Raw data'!Y44=2),1,0)</f>
        <v>1</v>
      </c>
      <c r="K78">
        <f>IF('Raw data'!Z44='Raw data'!Z$2,1,0)</f>
        <v>1</v>
      </c>
      <c r="L78">
        <f>IF('Raw data'!AA44='Raw data'!AA$2,1,0)</f>
        <v>1</v>
      </c>
      <c r="M78">
        <f>IF('Raw data'!AB44='Raw data'!AB$2,1,0)</f>
        <v>1</v>
      </c>
      <c r="N78">
        <f>IF('Raw data'!AC44&lt;0,1,0)</f>
        <v>1</v>
      </c>
      <c r="O78">
        <f>IF('Raw data'!AD44&gt;0,1,0)</f>
        <v>0</v>
      </c>
      <c r="P78">
        <f>IF('Raw data'!AE44&gt;0,1,0)</f>
        <v>1</v>
      </c>
      <c r="Q78">
        <f t="shared" si="16"/>
        <v>1</v>
      </c>
      <c r="R78" s="30">
        <f t="shared" si="17"/>
        <v>0.14285714285714285</v>
      </c>
      <c r="S78">
        <f t="shared" si="18"/>
        <v>6</v>
      </c>
      <c r="T78" s="30">
        <f t="shared" si="19"/>
        <v>0.8571428571428571</v>
      </c>
      <c r="U78" s="30">
        <f t="shared" si="20"/>
        <v>0.71428571428571419</v>
      </c>
      <c r="V78" s="30">
        <f t="shared" si="21"/>
        <v>0.83333333333333337</v>
      </c>
      <c r="W78" s="30"/>
      <c r="X78" s="29">
        <f>'Raw data'!W44</f>
        <v>-2</v>
      </c>
      <c r="Y78" s="29">
        <f>'Raw data'!AD44</f>
        <v>-2</v>
      </c>
      <c r="Z78" s="29">
        <f t="shared" si="22"/>
        <v>0</v>
      </c>
      <c r="AA78" s="29"/>
      <c r="AC78">
        <f t="shared" si="23"/>
        <v>0</v>
      </c>
      <c r="AD78">
        <f t="shared" si="24"/>
        <v>0</v>
      </c>
      <c r="AE78">
        <f t="shared" si="25"/>
        <v>1</v>
      </c>
      <c r="AF78">
        <f t="shared" si="26"/>
        <v>1</v>
      </c>
    </row>
    <row r="79" spans="1:32" x14ac:dyDescent="0.35">
      <c r="A79" s="29">
        <f>'Raw data'!A45</f>
        <v>114364092379</v>
      </c>
      <c r="B79">
        <f>'Raw data'!Q45</f>
        <v>1</v>
      </c>
      <c r="C79">
        <f>IF(OR('Raw data'!R45=1,'Raw data'!R45=2),1,0)</f>
        <v>0</v>
      </c>
      <c r="D79">
        <f>IF('Raw data'!S45='Raw data'!S$2,1,0)</f>
        <v>0</v>
      </c>
      <c r="E79">
        <f>IF('Raw data'!T45='Raw data'!T$2,1,0)</f>
        <v>0</v>
      </c>
      <c r="F79">
        <f>IF('Raw data'!U45='Raw data'!U$2,1,0)</f>
        <v>0</v>
      </c>
      <c r="G79">
        <f>IF('Raw data'!V45&lt;0,1,0)</f>
        <v>0</v>
      </c>
      <c r="H79">
        <f>IF('Raw data'!W45&gt;0,1,0)</f>
        <v>1</v>
      </c>
      <c r="I79">
        <f>IF('Raw data'!X45&gt;0,1,0)</f>
        <v>0</v>
      </c>
      <c r="J79">
        <f>IF(OR('Raw data'!Y45=1,'Raw data'!Y45=2),1,0)</f>
        <v>1</v>
      </c>
      <c r="K79">
        <f>IF('Raw data'!Z45='Raw data'!Z$2,1,0)</f>
        <v>1</v>
      </c>
      <c r="L79">
        <f>IF('Raw data'!AA45='Raw data'!AA$2,1,0)</f>
        <v>1</v>
      </c>
      <c r="M79">
        <f>IF('Raw data'!AB45='Raw data'!AB$2,1,0)</f>
        <v>1</v>
      </c>
      <c r="N79">
        <f>IF('Raw data'!AC45&lt;0,1,0)</f>
        <v>1</v>
      </c>
      <c r="O79">
        <f>IF('Raw data'!AD45&gt;0,1,0)</f>
        <v>0</v>
      </c>
      <c r="P79">
        <f>IF('Raw data'!AE45&gt;0,1,0)</f>
        <v>0</v>
      </c>
      <c r="Q79">
        <f t="shared" si="16"/>
        <v>1</v>
      </c>
      <c r="R79" s="30">
        <f t="shared" si="17"/>
        <v>0.14285714285714285</v>
      </c>
      <c r="S79">
        <f t="shared" si="18"/>
        <v>5</v>
      </c>
      <c r="T79" s="30">
        <f t="shared" si="19"/>
        <v>0.7142857142857143</v>
      </c>
      <c r="U79" s="30">
        <f t="shared" si="20"/>
        <v>0.5714285714285714</v>
      </c>
      <c r="V79" s="30">
        <f t="shared" si="21"/>
        <v>0.66666666666666663</v>
      </c>
      <c r="W79" s="30"/>
      <c r="X79" s="29">
        <f>'Raw data'!W45</f>
        <v>2</v>
      </c>
      <c r="Y79" s="29">
        <f>'Raw data'!AD45</f>
        <v>-2</v>
      </c>
      <c r="Z79" s="29">
        <f t="shared" si="22"/>
        <v>-4</v>
      </c>
      <c r="AA79" s="29"/>
      <c r="AC79">
        <f t="shared" si="23"/>
        <v>1</v>
      </c>
      <c r="AD79">
        <f t="shared" si="24"/>
        <v>0</v>
      </c>
      <c r="AE79">
        <f t="shared" si="25"/>
        <v>0</v>
      </c>
      <c r="AF79">
        <f t="shared" si="26"/>
        <v>1</v>
      </c>
    </row>
    <row r="80" spans="1:32" x14ac:dyDescent="0.35">
      <c r="A80" s="29">
        <f>'Raw data'!A46</f>
        <v>114364092525</v>
      </c>
      <c r="B80">
        <f>'Raw data'!Q46</f>
        <v>1</v>
      </c>
      <c r="C80">
        <f>IF(OR('Raw data'!R46=1,'Raw data'!R46=2),1,0)</f>
        <v>0</v>
      </c>
      <c r="D80">
        <f>IF('Raw data'!S46='Raw data'!S$2,1,0)</f>
        <v>1</v>
      </c>
      <c r="E80">
        <f>IF('Raw data'!T46='Raw data'!T$2,1,0)</f>
        <v>0</v>
      </c>
      <c r="F80">
        <f>IF('Raw data'!U46='Raw data'!U$2,1,0)</f>
        <v>0</v>
      </c>
      <c r="G80">
        <f>IF('Raw data'!V46&lt;0,1,0)</f>
        <v>0</v>
      </c>
      <c r="H80">
        <f>IF('Raw data'!W46&gt;0,1,0)</f>
        <v>0</v>
      </c>
      <c r="I80">
        <f>IF('Raw data'!X46&gt;0,1,0)</f>
        <v>0</v>
      </c>
      <c r="J80">
        <f>IF(OR('Raw data'!Y46=1,'Raw data'!Y46=2),1,0)</f>
        <v>1</v>
      </c>
      <c r="K80">
        <f>IF('Raw data'!Z46='Raw data'!Z$2,1,0)</f>
        <v>1</v>
      </c>
      <c r="L80">
        <f>IF('Raw data'!AA46='Raw data'!AA$2,1,0)</f>
        <v>1</v>
      </c>
      <c r="M80">
        <f>IF('Raw data'!AB46='Raw data'!AB$2,1,0)</f>
        <v>1</v>
      </c>
      <c r="N80">
        <f>IF('Raw data'!AC46&lt;0,1,0)</f>
        <v>1</v>
      </c>
      <c r="O80">
        <f>IF('Raw data'!AD46&gt;0,1,0)</f>
        <v>0</v>
      </c>
      <c r="P80">
        <f>IF('Raw data'!AE46&gt;0,1,0)</f>
        <v>1</v>
      </c>
      <c r="Q80">
        <f t="shared" si="16"/>
        <v>1</v>
      </c>
      <c r="R80" s="30">
        <f t="shared" si="17"/>
        <v>0.14285714285714285</v>
      </c>
      <c r="S80">
        <f t="shared" si="18"/>
        <v>6</v>
      </c>
      <c r="T80" s="30">
        <f t="shared" si="19"/>
        <v>0.8571428571428571</v>
      </c>
      <c r="U80" s="30">
        <f t="shared" si="20"/>
        <v>0.71428571428571419</v>
      </c>
      <c r="V80" s="30">
        <f t="shared" si="21"/>
        <v>0.83333333333333337</v>
      </c>
      <c r="W80" s="30"/>
      <c r="X80" s="29">
        <f>'Raw data'!W46</f>
        <v>0</v>
      </c>
      <c r="Y80" s="29">
        <f>'Raw data'!AD46</f>
        <v>0</v>
      </c>
      <c r="Z80" s="29">
        <f t="shared" si="22"/>
        <v>0</v>
      </c>
      <c r="AA80" s="29"/>
      <c r="AC80">
        <f t="shared" si="23"/>
        <v>0</v>
      </c>
      <c r="AD80">
        <f t="shared" si="24"/>
        <v>0</v>
      </c>
      <c r="AE80">
        <f t="shared" si="25"/>
        <v>0</v>
      </c>
      <c r="AF80">
        <f t="shared" si="26"/>
        <v>0</v>
      </c>
    </row>
    <row r="81" spans="1:32" x14ac:dyDescent="0.35">
      <c r="A81" s="29">
        <f>'Raw data'!A47</f>
        <v>114364092039</v>
      </c>
      <c r="B81">
        <f>'Raw data'!Q47</f>
        <v>1</v>
      </c>
      <c r="C81">
        <f>IF(OR('Raw data'!R47=1,'Raw data'!R47=2),1,0)</f>
        <v>0</v>
      </c>
      <c r="D81">
        <f>IF('Raw data'!S47='Raw data'!S$2,1,0)</f>
        <v>0</v>
      </c>
      <c r="E81">
        <f>IF('Raw data'!T47='Raw data'!T$2,1,0)</f>
        <v>0</v>
      </c>
      <c r="F81">
        <f>IF('Raw data'!U47='Raw data'!U$2,1,0)</f>
        <v>0</v>
      </c>
      <c r="G81">
        <f>IF('Raw data'!V47&lt;0,1,0)</f>
        <v>1</v>
      </c>
      <c r="H81">
        <f>IF('Raw data'!W47&gt;0,1,0)</f>
        <v>0</v>
      </c>
      <c r="I81">
        <f>IF('Raw data'!X47&gt;0,1,0)</f>
        <v>1</v>
      </c>
      <c r="J81">
        <f>IF(OR('Raw data'!Y47=1,'Raw data'!Y47=2),1,0)</f>
        <v>1</v>
      </c>
      <c r="K81">
        <f>IF('Raw data'!Z47='Raw data'!Z$2,1,0)</f>
        <v>1</v>
      </c>
      <c r="L81">
        <f>IF('Raw data'!AA47='Raw data'!AA$2,1,0)</f>
        <v>1</v>
      </c>
      <c r="M81">
        <f>IF('Raw data'!AB47='Raw data'!AB$2,1,0)</f>
        <v>1</v>
      </c>
      <c r="N81">
        <f>IF('Raw data'!AC47&lt;0,1,0)</f>
        <v>1</v>
      </c>
      <c r="O81">
        <f>IF('Raw data'!AD47&gt;0,1,0)</f>
        <v>0</v>
      </c>
      <c r="P81">
        <f>IF('Raw data'!AE47&gt;0,1,0)</f>
        <v>1</v>
      </c>
      <c r="Q81">
        <f t="shared" si="16"/>
        <v>2</v>
      </c>
      <c r="R81" s="30">
        <f t="shared" si="17"/>
        <v>0.2857142857142857</v>
      </c>
      <c r="S81">
        <f t="shared" si="18"/>
        <v>6</v>
      </c>
      <c r="T81" s="30">
        <f t="shared" si="19"/>
        <v>0.8571428571428571</v>
      </c>
      <c r="U81" s="30">
        <f t="shared" si="20"/>
        <v>0.5714285714285714</v>
      </c>
      <c r="V81" s="30">
        <f t="shared" si="21"/>
        <v>0.8</v>
      </c>
      <c r="W81" s="30"/>
      <c r="X81" s="29">
        <f>'Raw data'!W47</f>
        <v>0</v>
      </c>
      <c r="Y81" s="29">
        <f>'Raw data'!AD47</f>
        <v>-1</v>
      </c>
      <c r="Z81" s="29">
        <f t="shared" si="22"/>
        <v>-1</v>
      </c>
      <c r="AA81" s="29"/>
      <c r="AC81">
        <f t="shared" si="23"/>
        <v>0</v>
      </c>
      <c r="AD81">
        <f t="shared" si="24"/>
        <v>0</v>
      </c>
      <c r="AE81">
        <f t="shared" si="25"/>
        <v>0</v>
      </c>
      <c r="AF81">
        <f t="shared" si="26"/>
        <v>1</v>
      </c>
    </row>
    <row r="82" spans="1:32" x14ac:dyDescent="0.35">
      <c r="A82" s="29">
        <f>'Raw data'!A48</f>
        <v>114364092282</v>
      </c>
      <c r="B82">
        <f>'Raw data'!Q48</f>
        <v>1</v>
      </c>
      <c r="C82">
        <f>IF(OR('Raw data'!R48=1,'Raw data'!R48=2),1,0)</f>
        <v>0</v>
      </c>
      <c r="D82">
        <f>IF('Raw data'!S48='Raw data'!S$2,1,0)</f>
        <v>0</v>
      </c>
      <c r="E82">
        <f>IF('Raw data'!T48='Raw data'!T$2,1,0)</f>
        <v>0</v>
      </c>
      <c r="F82">
        <f>IF('Raw data'!U48='Raw data'!U$2,1,0)</f>
        <v>1</v>
      </c>
      <c r="G82">
        <f>IF('Raw data'!V48&lt;0,1,0)</f>
        <v>0</v>
      </c>
      <c r="H82">
        <f>IF('Raw data'!W48&gt;0,1,0)</f>
        <v>1</v>
      </c>
      <c r="I82">
        <f>IF('Raw data'!X48&gt;0,1,0)</f>
        <v>1</v>
      </c>
      <c r="J82">
        <f>IF(OR('Raw data'!Y48=1,'Raw data'!Y48=2),1,0)</f>
        <v>1</v>
      </c>
      <c r="K82">
        <f>IF('Raw data'!Z48='Raw data'!Z$2,1,0)</f>
        <v>0</v>
      </c>
      <c r="L82">
        <f>IF('Raw data'!AA48='Raw data'!AA$2,1,0)</f>
        <v>1</v>
      </c>
      <c r="M82">
        <f>IF('Raw data'!AB48='Raw data'!AB$2,1,0)</f>
        <v>0</v>
      </c>
      <c r="N82">
        <f>IF('Raw data'!AC48&lt;0,1,0)</f>
        <v>0</v>
      </c>
      <c r="O82">
        <f>IF('Raw data'!AD48&gt;0,1,0)</f>
        <v>1</v>
      </c>
      <c r="P82">
        <f>IF('Raw data'!AE48&gt;0,1,0)</f>
        <v>1</v>
      </c>
      <c r="Q82">
        <f t="shared" si="16"/>
        <v>3</v>
      </c>
      <c r="R82" s="30">
        <f t="shared" si="17"/>
        <v>0.42857142857142855</v>
      </c>
      <c r="S82">
        <f t="shared" si="18"/>
        <v>4</v>
      </c>
      <c r="T82" s="30">
        <f t="shared" si="19"/>
        <v>0.5714285714285714</v>
      </c>
      <c r="U82" s="30">
        <f t="shared" si="20"/>
        <v>0.14285714285714285</v>
      </c>
      <c r="V82" s="30">
        <f t="shared" si="21"/>
        <v>0.25</v>
      </c>
      <c r="W82" s="30"/>
      <c r="X82" s="29">
        <f>'Raw data'!W48</f>
        <v>2</v>
      </c>
      <c r="Y82" s="29">
        <f>'Raw data'!AD48</f>
        <v>1</v>
      </c>
      <c r="Z82" s="29">
        <f t="shared" si="22"/>
        <v>-1</v>
      </c>
      <c r="AA82" s="29"/>
      <c r="AC82">
        <f t="shared" si="23"/>
        <v>1</v>
      </c>
      <c r="AD82">
        <f t="shared" si="24"/>
        <v>1</v>
      </c>
      <c r="AE82">
        <f t="shared" si="25"/>
        <v>0</v>
      </c>
      <c r="AF82">
        <f t="shared" si="26"/>
        <v>0</v>
      </c>
    </row>
    <row r="83" spans="1:32" x14ac:dyDescent="0.35">
      <c r="A83" s="29">
        <f>'Raw data'!A49</f>
        <v>114364092051</v>
      </c>
      <c r="B83">
        <f>'Raw data'!Q49</f>
        <v>1</v>
      </c>
      <c r="C83">
        <f>IF(OR('Raw data'!R49=1,'Raw data'!R49=2),1,0)</f>
        <v>0</v>
      </c>
      <c r="D83">
        <f>IF('Raw data'!S49='Raw data'!S$2,1,0)</f>
        <v>0</v>
      </c>
      <c r="E83">
        <f>IF('Raw data'!T49='Raw data'!T$2,1,0)</f>
        <v>1</v>
      </c>
      <c r="F83">
        <f>IF('Raw data'!U49='Raw data'!U$2,1,0)</f>
        <v>1</v>
      </c>
      <c r="G83">
        <f>IF('Raw data'!V49&lt;0,1,0)</f>
        <v>0</v>
      </c>
      <c r="H83">
        <f>IF('Raw data'!W49&gt;0,1,0)</f>
        <v>0</v>
      </c>
      <c r="I83">
        <f>IF('Raw data'!X49&gt;0,1,0)</f>
        <v>1</v>
      </c>
      <c r="J83">
        <f>IF(OR('Raw data'!Y49=1,'Raw data'!Y49=2),1,0)</f>
        <v>1</v>
      </c>
      <c r="K83">
        <f>IF('Raw data'!Z49='Raw data'!Z$2,1,0)</f>
        <v>1</v>
      </c>
      <c r="L83">
        <f>IF('Raw data'!AA49='Raw data'!AA$2,1,0)</f>
        <v>1</v>
      </c>
      <c r="M83">
        <f>IF('Raw data'!AB49='Raw data'!AB$2,1,0)</f>
        <v>1</v>
      </c>
      <c r="N83">
        <f>IF('Raw data'!AC49&lt;0,1,0)</f>
        <v>1</v>
      </c>
      <c r="O83">
        <f>IF('Raw data'!AD49&gt;0,1,0)</f>
        <v>0</v>
      </c>
      <c r="P83">
        <f>IF('Raw data'!AE49&gt;0,1,0)</f>
        <v>1</v>
      </c>
      <c r="Q83">
        <f t="shared" si="16"/>
        <v>3</v>
      </c>
      <c r="R83" s="30">
        <f t="shared" si="17"/>
        <v>0.42857142857142855</v>
      </c>
      <c r="S83">
        <f t="shared" si="18"/>
        <v>6</v>
      </c>
      <c r="T83" s="30">
        <f t="shared" si="19"/>
        <v>0.8571428571428571</v>
      </c>
      <c r="U83" s="30">
        <f t="shared" si="20"/>
        <v>0.42857142857142855</v>
      </c>
      <c r="V83" s="30">
        <f t="shared" si="21"/>
        <v>0.75</v>
      </c>
      <c r="W83" s="30"/>
      <c r="X83" s="29">
        <f>'Raw data'!W49</f>
        <v>-2</v>
      </c>
      <c r="Y83" s="29">
        <f>'Raw data'!AD49</f>
        <v>-2</v>
      </c>
      <c r="Z83" s="29">
        <f t="shared" si="22"/>
        <v>0</v>
      </c>
      <c r="AA83" s="29"/>
      <c r="AC83">
        <f t="shared" si="23"/>
        <v>0</v>
      </c>
      <c r="AD83">
        <f t="shared" si="24"/>
        <v>0</v>
      </c>
      <c r="AE83">
        <f t="shared" si="25"/>
        <v>1</v>
      </c>
      <c r="AF83">
        <f t="shared" si="26"/>
        <v>1</v>
      </c>
    </row>
    <row r="84" spans="1:32" x14ac:dyDescent="0.35">
      <c r="A84" s="29">
        <f>'Raw data'!A50</f>
        <v>114364091928</v>
      </c>
      <c r="B84">
        <f>'Raw data'!Q50</f>
        <v>1</v>
      </c>
      <c r="C84">
        <f>IF(OR('Raw data'!R50=1,'Raw data'!R50=2),1,0)</f>
        <v>0</v>
      </c>
      <c r="D84">
        <f>IF('Raw data'!S50='Raw data'!S$2,1,0)</f>
        <v>0</v>
      </c>
      <c r="E84">
        <f>IF('Raw data'!T50='Raw data'!T$2,1,0)</f>
        <v>0</v>
      </c>
      <c r="F84">
        <f>IF('Raw data'!U50='Raw data'!U$2,1,0)</f>
        <v>1</v>
      </c>
      <c r="G84">
        <f>IF('Raw data'!V50&lt;0,1,0)</f>
        <v>0</v>
      </c>
      <c r="H84">
        <f>IF('Raw data'!W50&gt;0,1,0)</f>
        <v>0</v>
      </c>
      <c r="I84">
        <f>IF('Raw data'!X50&gt;0,1,0)</f>
        <v>0</v>
      </c>
      <c r="J84">
        <f>IF(OR('Raw data'!Y50=1,'Raw data'!Y50=2),1,0)</f>
        <v>1</v>
      </c>
      <c r="K84">
        <f>IF('Raw data'!Z50='Raw data'!Z$2,1,0)</f>
        <v>1</v>
      </c>
      <c r="L84">
        <f>IF('Raw data'!AA50='Raw data'!AA$2,1,0)</f>
        <v>1</v>
      </c>
      <c r="M84">
        <f>IF('Raw data'!AB50='Raw data'!AB$2,1,0)</f>
        <v>0</v>
      </c>
      <c r="N84">
        <f>IF('Raw data'!AC50&lt;0,1,0)</f>
        <v>1</v>
      </c>
      <c r="O84">
        <f>IF('Raw data'!AD50&gt;0,1,0)</f>
        <v>0</v>
      </c>
      <c r="P84">
        <f>IF('Raw data'!AE50&gt;0,1,0)</f>
        <v>0</v>
      </c>
      <c r="Q84">
        <f t="shared" si="16"/>
        <v>1</v>
      </c>
      <c r="R84" s="30">
        <f t="shared" si="17"/>
        <v>0.14285714285714285</v>
      </c>
      <c r="S84">
        <f t="shared" si="18"/>
        <v>4</v>
      </c>
      <c r="T84" s="30">
        <f t="shared" si="19"/>
        <v>0.5714285714285714</v>
      </c>
      <c r="U84" s="30">
        <f t="shared" si="20"/>
        <v>0.42857142857142855</v>
      </c>
      <c r="V84" s="30">
        <f t="shared" si="21"/>
        <v>0.5</v>
      </c>
      <c r="W84" s="30"/>
      <c r="X84" s="29">
        <f>'Raw data'!W50</f>
        <v>-2</v>
      </c>
      <c r="Y84" s="29">
        <f>'Raw data'!AD50</f>
        <v>-1</v>
      </c>
      <c r="Z84" s="29">
        <f t="shared" si="22"/>
        <v>1</v>
      </c>
      <c r="AA84" s="29"/>
      <c r="AC84">
        <f t="shared" si="23"/>
        <v>0</v>
      </c>
      <c r="AD84">
        <f t="shared" si="24"/>
        <v>0</v>
      </c>
      <c r="AE84">
        <f t="shared" si="25"/>
        <v>1</v>
      </c>
      <c r="AF84">
        <f t="shared" si="26"/>
        <v>1</v>
      </c>
    </row>
    <row r="85" spans="1:32" x14ac:dyDescent="0.35">
      <c r="A85" s="29">
        <f>'Raw data'!A51</f>
        <v>114364091808</v>
      </c>
      <c r="B85">
        <f>'Raw data'!Q51</f>
        <v>1</v>
      </c>
      <c r="C85">
        <f>IF(OR('Raw data'!R51=1,'Raw data'!R51=2),1,0)</f>
        <v>0</v>
      </c>
      <c r="D85">
        <f>IF('Raw data'!S51='Raw data'!S$2,1,0)</f>
        <v>0</v>
      </c>
      <c r="E85">
        <f>IF('Raw data'!T51='Raw data'!T$2,1,0)</f>
        <v>0</v>
      </c>
      <c r="F85">
        <f>IF('Raw data'!U51='Raw data'!U$2,1,0)</f>
        <v>0</v>
      </c>
      <c r="G85">
        <f>IF('Raw data'!V51&lt;0,1,0)</f>
        <v>0</v>
      </c>
      <c r="H85">
        <f>IF('Raw data'!W51&gt;0,1,0)</f>
        <v>0</v>
      </c>
      <c r="I85">
        <f>IF('Raw data'!X51&gt;0,1,0)</f>
        <v>0</v>
      </c>
      <c r="J85">
        <f>IF(OR('Raw data'!Y51=1,'Raw data'!Y51=2),1,0)</f>
        <v>0</v>
      </c>
      <c r="K85">
        <f>IF('Raw data'!Z51='Raw data'!Z$2,1,0)</f>
        <v>1</v>
      </c>
      <c r="L85">
        <f>IF('Raw data'!AA51='Raw data'!AA$2,1,0)</f>
        <v>1</v>
      </c>
      <c r="M85">
        <f>IF('Raw data'!AB51='Raw data'!AB$2,1,0)</f>
        <v>1</v>
      </c>
      <c r="N85">
        <f>IF('Raw data'!AC51&lt;0,1,0)</f>
        <v>1</v>
      </c>
      <c r="O85">
        <f>IF('Raw data'!AD51&gt;0,1,0)</f>
        <v>0</v>
      </c>
      <c r="P85">
        <f>IF('Raw data'!AE51&gt;0,1,0)</f>
        <v>0</v>
      </c>
      <c r="Q85">
        <f t="shared" si="16"/>
        <v>0</v>
      </c>
      <c r="R85" s="30">
        <f t="shared" si="17"/>
        <v>0</v>
      </c>
      <c r="S85">
        <f t="shared" si="18"/>
        <v>4</v>
      </c>
      <c r="T85" s="30">
        <f t="shared" si="19"/>
        <v>0.5714285714285714</v>
      </c>
      <c r="U85" s="30">
        <f t="shared" si="20"/>
        <v>0.5714285714285714</v>
      </c>
      <c r="V85" s="30">
        <f t="shared" si="21"/>
        <v>0.5714285714285714</v>
      </c>
      <c r="W85" s="30"/>
      <c r="X85" s="29">
        <f>'Raw data'!W51</f>
        <v>-2</v>
      </c>
      <c r="Y85" s="29">
        <f>'Raw data'!AD51</f>
        <v>-2</v>
      </c>
      <c r="Z85" s="29">
        <f t="shared" si="22"/>
        <v>0</v>
      </c>
      <c r="AA85" s="29"/>
      <c r="AC85">
        <f t="shared" si="23"/>
        <v>0</v>
      </c>
      <c r="AD85">
        <f t="shared" si="24"/>
        <v>0</v>
      </c>
      <c r="AE85">
        <f t="shared" si="25"/>
        <v>1</v>
      </c>
      <c r="AF85">
        <f t="shared" si="26"/>
        <v>1</v>
      </c>
    </row>
    <row r="86" spans="1:32" x14ac:dyDescent="0.35">
      <c r="A86" s="29">
        <f>'Raw data'!A52</f>
        <v>114364091830</v>
      </c>
      <c r="B86">
        <f>'Raw data'!Q52</f>
        <v>1</v>
      </c>
      <c r="C86">
        <f>IF(OR('Raw data'!R52=1,'Raw data'!R52=2),1,0)</f>
        <v>0</v>
      </c>
      <c r="D86">
        <f>IF('Raw data'!S52='Raw data'!S$2,1,0)</f>
        <v>1</v>
      </c>
      <c r="E86">
        <f>IF('Raw data'!T52='Raw data'!T$2,1,0)</f>
        <v>0</v>
      </c>
      <c r="F86">
        <f>IF('Raw data'!U52='Raw data'!U$2,1,0)</f>
        <v>1</v>
      </c>
      <c r="G86">
        <f>IF('Raw data'!V52&lt;0,1,0)</f>
        <v>0</v>
      </c>
      <c r="H86">
        <f>IF('Raw data'!W52&gt;0,1,0)</f>
        <v>0</v>
      </c>
      <c r="I86">
        <f>IF('Raw data'!X52&gt;0,1,0)</f>
        <v>1</v>
      </c>
      <c r="J86">
        <f>IF(OR('Raw data'!Y52=1,'Raw data'!Y52=2),1,0)</f>
        <v>1</v>
      </c>
      <c r="K86">
        <f>IF('Raw data'!Z52='Raw data'!Z$2,1,0)</f>
        <v>1</v>
      </c>
      <c r="L86">
        <f>IF('Raw data'!AA52='Raw data'!AA$2,1,0)</f>
        <v>1</v>
      </c>
      <c r="M86">
        <f>IF('Raw data'!AB52='Raw data'!AB$2,1,0)</f>
        <v>1</v>
      </c>
      <c r="N86">
        <f>IF('Raw data'!AC52&lt;0,1,0)</f>
        <v>1</v>
      </c>
      <c r="O86">
        <f>IF('Raw data'!AD52&gt;0,1,0)</f>
        <v>0</v>
      </c>
      <c r="P86">
        <f>IF('Raw data'!AE52&gt;0,1,0)</f>
        <v>1</v>
      </c>
      <c r="Q86">
        <f t="shared" si="16"/>
        <v>3</v>
      </c>
      <c r="R86" s="30">
        <f t="shared" si="17"/>
        <v>0.42857142857142855</v>
      </c>
      <c r="S86">
        <f t="shared" si="18"/>
        <v>6</v>
      </c>
      <c r="T86" s="30">
        <f t="shared" si="19"/>
        <v>0.8571428571428571</v>
      </c>
      <c r="U86" s="30">
        <f t="shared" si="20"/>
        <v>0.42857142857142855</v>
      </c>
      <c r="V86" s="30">
        <f t="shared" si="21"/>
        <v>0.75</v>
      </c>
      <c r="W86" s="30"/>
      <c r="X86" s="29">
        <f>'Raw data'!W52</f>
        <v>0</v>
      </c>
      <c r="Y86" s="29">
        <f>'Raw data'!AD52</f>
        <v>0</v>
      </c>
      <c r="Z86" s="29">
        <f t="shared" si="22"/>
        <v>0</v>
      </c>
      <c r="AA86" s="29"/>
      <c r="AC86">
        <f t="shared" si="23"/>
        <v>0</v>
      </c>
      <c r="AD86">
        <f t="shared" si="24"/>
        <v>0</v>
      </c>
      <c r="AE86">
        <f t="shared" si="25"/>
        <v>0</v>
      </c>
      <c r="AF86">
        <f t="shared" si="26"/>
        <v>0</v>
      </c>
    </row>
    <row r="87" spans="1:32" x14ac:dyDescent="0.35">
      <c r="A87" s="29">
        <f>'Raw data'!A53</f>
        <v>114364092517</v>
      </c>
      <c r="B87">
        <f>'Raw data'!Q53</f>
        <v>1</v>
      </c>
      <c r="C87">
        <f>IF(OR('Raw data'!R53=1,'Raw data'!R53=2),1,0)</f>
        <v>0</v>
      </c>
      <c r="D87">
        <f>IF('Raw data'!S53='Raw data'!S$2,1,0)</f>
        <v>0</v>
      </c>
      <c r="E87">
        <f>IF('Raw data'!T53='Raw data'!T$2,1,0)</f>
        <v>0</v>
      </c>
      <c r="F87">
        <f>IF('Raw data'!U53='Raw data'!U$2,1,0)</f>
        <v>0</v>
      </c>
      <c r="G87">
        <f>IF('Raw data'!V53&lt;0,1,0)</f>
        <v>0</v>
      </c>
      <c r="H87">
        <f>IF('Raw data'!W53&gt;0,1,0)</f>
        <v>0</v>
      </c>
      <c r="I87">
        <f>IF('Raw data'!X53&gt;0,1,0)</f>
        <v>1</v>
      </c>
      <c r="J87">
        <f>IF(OR('Raw data'!Y53=1,'Raw data'!Y53=2),1,0)</f>
        <v>1</v>
      </c>
      <c r="K87">
        <f>IF('Raw data'!Z53='Raw data'!Z$2,1,0)</f>
        <v>1</v>
      </c>
      <c r="L87">
        <f>IF('Raw data'!AA53='Raw data'!AA$2,1,0)</f>
        <v>1</v>
      </c>
      <c r="M87">
        <f>IF('Raw data'!AB53='Raw data'!AB$2,1,0)</f>
        <v>1</v>
      </c>
      <c r="N87">
        <f>IF('Raw data'!AC53&lt;0,1,0)</f>
        <v>1</v>
      </c>
      <c r="O87">
        <f>IF('Raw data'!AD53&gt;0,1,0)</f>
        <v>0</v>
      </c>
      <c r="P87">
        <f>IF('Raw data'!AE53&gt;0,1,0)</f>
        <v>1</v>
      </c>
      <c r="Q87">
        <f t="shared" si="16"/>
        <v>1</v>
      </c>
      <c r="R87" s="30">
        <f t="shared" si="17"/>
        <v>0.14285714285714285</v>
      </c>
      <c r="S87">
        <f t="shared" si="18"/>
        <v>6</v>
      </c>
      <c r="T87" s="30">
        <f t="shared" si="19"/>
        <v>0.8571428571428571</v>
      </c>
      <c r="U87" s="30">
        <f t="shared" si="20"/>
        <v>0.71428571428571419</v>
      </c>
      <c r="V87" s="30">
        <f t="shared" si="21"/>
        <v>0.83333333333333337</v>
      </c>
      <c r="W87" s="30"/>
      <c r="X87" s="29">
        <f>'Raw data'!W53</f>
        <v>-1</v>
      </c>
      <c r="Y87" s="29">
        <f>'Raw data'!AD53</f>
        <v>-1</v>
      </c>
      <c r="Z87" s="29">
        <f t="shared" si="22"/>
        <v>0</v>
      </c>
      <c r="AA87" s="29"/>
      <c r="AC87">
        <f t="shared" si="23"/>
        <v>0</v>
      </c>
      <c r="AD87">
        <f t="shared" si="24"/>
        <v>0</v>
      </c>
      <c r="AE87">
        <f t="shared" si="25"/>
        <v>1</v>
      </c>
      <c r="AF87">
        <f t="shared" si="26"/>
        <v>1</v>
      </c>
    </row>
    <row r="88" spans="1:32" x14ac:dyDescent="0.35">
      <c r="A88" s="29">
        <f>'Raw data'!A54</f>
        <v>114364091889</v>
      </c>
      <c r="B88">
        <f>'Raw data'!Q54</f>
        <v>1</v>
      </c>
      <c r="C88">
        <f>IF(OR('Raw data'!R54=1,'Raw data'!R54=2),1,0)</f>
        <v>1</v>
      </c>
      <c r="D88">
        <f>IF('Raw data'!S54='Raw data'!S$2,1,0)</f>
        <v>1</v>
      </c>
      <c r="E88">
        <f>IF('Raw data'!T54='Raw data'!T$2,1,0)</f>
        <v>1</v>
      </c>
      <c r="F88">
        <f>IF('Raw data'!U54='Raw data'!U$2,1,0)</f>
        <v>1</v>
      </c>
      <c r="G88">
        <f>IF('Raw data'!V54&lt;0,1,0)</f>
        <v>1</v>
      </c>
      <c r="H88">
        <f>IF('Raw data'!W54&gt;0,1,0)</f>
        <v>0</v>
      </c>
      <c r="I88">
        <f>IF('Raw data'!X54&gt;0,1,0)</f>
        <v>1</v>
      </c>
      <c r="J88">
        <f>IF(OR('Raw data'!Y54=1,'Raw data'!Y54=2),1,0)</f>
        <v>1</v>
      </c>
      <c r="K88">
        <f>IF('Raw data'!Z54='Raw data'!Z$2,1,0)</f>
        <v>1</v>
      </c>
      <c r="L88">
        <f>IF('Raw data'!AA54='Raw data'!AA$2,1,0)</f>
        <v>1</v>
      </c>
      <c r="M88">
        <f>IF('Raw data'!AB54='Raw data'!AB$2,1,0)</f>
        <v>1</v>
      </c>
      <c r="N88">
        <f>IF('Raw data'!AC54&lt;0,1,0)</f>
        <v>1</v>
      </c>
      <c r="O88">
        <f>IF('Raw data'!AD54&gt;0,1,0)</f>
        <v>0</v>
      </c>
      <c r="P88">
        <f>IF('Raw data'!AE54&gt;0,1,0)</f>
        <v>1</v>
      </c>
      <c r="Q88">
        <f t="shared" si="16"/>
        <v>6</v>
      </c>
      <c r="R88" s="30">
        <f t="shared" si="17"/>
        <v>0.8571428571428571</v>
      </c>
      <c r="S88">
        <f t="shared" si="18"/>
        <v>6</v>
      </c>
      <c r="T88" s="30">
        <f t="shared" si="19"/>
        <v>0.8571428571428571</v>
      </c>
      <c r="U88" s="30">
        <f t="shared" si="20"/>
        <v>0</v>
      </c>
      <c r="V88" s="30">
        <f t="shared" si="21"/>
        <v>0</v>
      </c>
      <c r="W88" s="30"/>
      <c r="X88" s="29">
        <f>'Raw data'!W54</f>
        <v>-1</v>
      </c>
      <c r="Y88" s="29">
        <f>'Raw data'!AD54</f>
        <v>-1</v>
      </c>
      <c r="Z88" s="29">
        <f t="shared" si="22"/>
        <v>0</v>
      </c>
      <c r="AA88" s="29"/>
      <c r="AC88">
        <f t="shared" si="23"/>
        <v>0</v>
      </c>
      <c r="AD88">
        <f t="shared" si="24"/>
        <v>0</v>
      </c>
      <c r="AE88">
        <f t="shared" si="25"/>
        <v>1</v>
      </c>
      <c r="AF88">
        <f t="shared" si="26"/>
        <v>1</v>
      </c>
    </row>
    <row r="89" spans="1:32" x14ac:dyDescent="0.35">
      <c r="A89" s="29">
        <f>'Raw data'!A55</f>
        <v>114364092470</v>
      </c>
      <c r="B89">
        <f>'Raw data'!Q55</f>
        <v>1</v>
      </c>
      <c r="C89">
        <f>IF(OR('Raw data'!R55=1,'Raw data'!R55=2),1,0)</f>
        <v>0</v>
      </c>
      <c r="D89">
        <f>IF('Raw data'!S55='Raw data'!S$2,1,0)</f>
        <v>1</v>
      </c>
      <c r="E89">
        <f>IF('Raw data'!T55='Raw data'!T$2,1,0)</f>
        <v>0</v>
      </c>
      <c r="F89">
        <f>IF('Raw data'!U55='Raw data'!U$2,1,0)</f>
        <v>1</v>
      </c>
      <c r="G89">
        <f>IF('Raw data'!V55&lt;0,1,0)</f>
        <v>0</v>
      </c>
      <c r="H89">
        <f>IF('Raw data'!W55&gt;0,1,0)</f>
        <v>0</v>
      </c>
      <c r="I89">
        <f>IF('Raw data'!X55&gt;0,1,0)</f>
        <v>0</v>
      </c>
      <c r="J89">
        <f>IF(OR('Raw data'!Y55=1,'Raw data'!Y55=2),1,0)</f>
        <v>1</v>
      </c>
      <c r="K89">
        <f>IF('Raw data'!Z55='Raw data'!Z$2,1,0)</f>
        <v>1</v>
      </c>
      <c r="L89">
        <f>IF('Raw data'!AA55='Raw data'!AA$2,1,0)</f>
        <v>1</v>
      </c>
      <c r="M89">
        <f>IF('Raw data'!AB55='Raw data'!AB$2,1,0)</f>
        <v>1</v>
      </c>
      <c r="N89">
        <f>IF('Raw data'!AC55&lt;0,1,0)</f>
        <v>0</v>
      </c>
      <c r="O89">
        <f>IF('Raw data'!AD55&gt;0,1,0)</f>
        <v>0</v>
      </c>
      <c r="P89">
        <f>IF('Raw data'!AE55&gt;0,1,0)</f>
        <v>0</v>
      </c>
      <c r="Q89">
        <f t="shared" si="16"/>
        <v>2</v>
      </c>
      <c r="R89" s="30">
        <f t="shared" si="17"/>
        <v>0.2857142857142857</v>
      </c>
      <c r="S89">
        <f t="shared" si="18"/>
        <v>4</v>
      </c>
      <c r="T89" s="30">
        <f t="shared" si="19"/>
        <v>0.5714285714285714</v>
      </c>
      <c r="U89" s="30">
        <f t="shared" si="20"/>
        <v>0.2857142857142857</v>
      </c>
      <c r="V89" s="30">
        <f t="shared" si="21"/>
        <v>0.4</v>
      </c>
      <c r="W89" s="30"/>
      <c r="X89" s="29">
        <f>'Raw data'!W55</f>
        <v>-2</v>
      </c>
      <c r="Y89" s="29">
        <f>'Raw data'!AD55</f>
        <v>-2</v>
      </c>
      <c r="Z89" s="29">
        <f t="shared" si="22"/>
        <v>0</v>
      </c>
      <c r="AA89" s="29"/>
      <c r="AC89">
        <f t="shared" si="23"/>
        <v>0</v>
      </c>
      <c r="AD89">
        <f t="shared" si="24"/>
        <v>0</v>
      </c>
      <c r="AE89">
        <f t="shared" si="25"/>
        <v>1</v>
      </c>
      <c r="AF89">
        <f t="shared" si="26"/>
        <v>1</v>
      </c>
    </row>
    <row r="90" spans="1:32" x14ac:dyDescent="0.35">
      <c r="A90" s="29">
        <f>'Raw data'!A56</f>
        <v>114364091859</v>
      </c>
      <c r="B90">
        <f>'Raw data'!Q56</f>
        <v>1</v>
      </c>
      <c r="C90">
        <f>IF(OR('Raw data'!R56=1,'Raw data'!R56=2),1,0)</f>
        <v>0</v>
      </c>
      <c r="D90">
        <f>IF('Raw data'!S56='Raw data'!S$2,1,0)</f>
        <v>0</v>
      </c>
      <c r="E90">
        <f>IF('Raw data'!T56='Raw data'!T$2,1,0)</f>
        <v>0</v>
      </c>
      <c r="F90">
        <f>IF('Raw data'!U56='Raw data'!U$2,1,0)</f>
        <v>1</v>
      </c>
      <c r="G90">
        <f>IF('Raw data'!V56&lt;0,1,0)</f>
        <v>0</v>
      </c>
      <c r="H90">
        <f>IF('Raw data'!W56&gt;0,1,0)</f>
        <v>0</v>
      </c>
      <c r="I90">
        <f>IF('Raw data'!X56&gt;0,1,0)</f>
        <v>1</v>
      </c>
      <c r="J90">
        <f>IF(OR('Raw data'!Y56=1,'Raw data'!Y56=2),1,0)</f>
        <v>1</v>
      </c>
      <c r="K90">
        <f>IF('Raw data'!Z56='Raw data'!Z$2,1,0)</f>
        <v>1</v>
      </c>
      <c r="L90">
        <f>IF('Raw data'!AA56='Raw data'!AA$2,1,0)</f>
        <v>1</v>
      </c>
      <c r="M90">
        <f>IF('Raw data'!AB56='Raw data'!AB$2,1,0)</f>
        <v>1</v>
      </c>
      <c r="N90">
        <f>IF('Raw data'!AC56&lt;0,1,0)</f>
        <v>1</v>
      </c>
      <c r="O90">
        <f>IF('Raw data'!AD56&gt;0,1,0)</f>
        <v>1</v>
      </c>
      <c r="P90">
        <f>IF('Raw data'!AE56&gt;0,1,0)</f>
        <v>1</v>
      </c>
      <c r="Q90">
        <f t="shared" si="16"/>
        <v>2</v>
      </c>
      <c r="R90" s="30">
        <f t="shared" si="17"/>
        <v>0.2857142857142857</v>
      </c>
      <c r="S90">
        <f t="shared" si="18"/>
        <v>7</v>
      </c>
      <c r="T90" s="30">
        <f t="shared" si="19"/>
        <v>1</v>
      </c>
      <c r="U90" s="30">
        <f t="shared" si="20"/>
        <v>0.7142857142857143</v>
      </c>
      <c r="V90" s="30">
        <f t="shared" si="21"/>
        <v>1</v>
      </c>
      <c r="W90" s="30"/>
      <c r="X90" s="29">
        <f>'Raw data'!W56</f>
        <v>0</v>
      </c>
      <c r="Y90" s="29">
        <f>'Raw data'!AD56</f>
        <v>1</v>
      </c>
      <c r="Z90" s="29">
        <f t="shared" si="22"/>
        <v>1</v>
      </c>
      <c r="AA90" s="29"/>
      <c r="AC90">
        <f t="shared" si="23"/>
        <v>0</v>
      </c>
      <c r="AD90">
        <f t="shared" si="24"/>
        <v>1</v>
      </c>
      <c r="AE90">
        <f t="shared" si="25"/>
        <v>0</v>
      </c>
      <c r="AF90">
        <f t="shared" si="26"/>
        <v>0</v>
      </c>
    </row>
    <row r="91" spans="1:32" x14ac:dyDescent="0.35">
      <c r="A91" s="29">
        <f>'Raw data'!A57</f>
        <v>114364091917</v>
      </c>
      <c r="B91">
        <f>'Raw data'!Q57</f>
        <v>1</v>
      </c>
      <c r="C91">
        <f>IF(OR('Raw data'!R57=1,'Raw data'!R57=2),1,0)</f>
        <v>0</v>
      </c>
      <c r="D91">
        <f>IF('Raw data'!S57='Raw data'!S$2,1,0)</f>
        <v>0</v>
      </c>
      <c r="E91">
        <f>IF('Raw data'!T57='Raw data'!T$2,1,0)</f>
        <v>0</v>
      </c>
      <c r="F91">
        <f>IF('Raw data'!U57='Raw data'!U$2,1,0)</f>
        <v>0</v>
      </c>
      <c r="G91">
        <f>IF('Raw data'!V57&lt;0,1,0)</f>
        <v>0</v>
      </c>
      <c r="H91">
        <f>IF('Raw data'!W57&gt;0,1,0)</f>
        <v>0</v>
      </c>
      <c r="I91">
        <f>IF('Raw data'!X57&gt;0,1,0)</f>
        <v>0</v>
      </c>
      <c r="J91">
        <f>IF(OR('Raw data'!Y57=1,'Raw data'!Y57=2),1,0)</f>
        <v>1</v>
      </c>
      <c r="K91">
        <f>IF('Raw data'!Z57='Raw data'!Z$2,1,0)</f>
        <v>0</v>
      </c>
      <c r="L91">
        <f>IF('Raw data'!AA57='Raw data'!AA$2,1,0)</f>
        <v>0</v>
      </c>
      <c r="M91">
        <f>IF('Raw data'!AB57='Raw data'!AB$2,1,0)</f>
        <v>0</v>
      </c>
      <c r="N91">
        <f>IF('Raw data'!AC57&lt;0,1,0)</f>
        <v>1</v>
      </c>
      <c r="O91">
        <f>IF('Raw data'!AD57&gt;0,1,0)</f>
        <v>1</v>
      </c>
      <c r="P91">
        <f>IF('Raw data'!AE57&gt;0,1,0)</f>
        <v>0</v>
      </c>
      <c r="Q91">
        <f t="shared" si="16"/>
        <v>0</v>
      </c>
      <c r="R91" s="30">
        <f t="shared" si="17"/>
        <v>0</v>
      </c>
      <c r="S91">
        <f t="shared" si="18"/>
        <v>3</v>
      </c>
      <c r="T91" s="30">
        <f t="shared" si="19"/>
        <v>0.42857142857142855</v>
      </c>
      <c r="U91" s="30">
        <f t="shared" si="20"/>
        <v>0.42857142857142855</v>
      </c>
      <c r="V91" s="30">
        <f t="shared" si="21"/>
        <v>0.42857142857142855</v>
      </c>
      <c r="W91" s="30"/>
      <c r="X91" s="29">
        <f>'Raw data'!W57</f>
        <v>-2</v>
      </c>
      <c r="Y91" s="29">
        <f>'Raw data'!AD57</f>
        <v>2</v>
      </c>
      <c r="Z91" s="29">
        <f t="shared" si="22"/>
        <v>4</v>
      </c>
      <c r="AA91" s="29"/>
      <c r="AC91">
        <f t="shared" si="23"/>
        <v>0</v>
      </c>
      <c r="AD91">
        <f t="shared" si="24"/>
        <v>1</v>
      </c>
      <c r="AE91">
        <f t="shared" si="25"/>
        <v>1</v>
      </c>
      <c r="AF91">
        <f t="shared" si="26"/>
        <v>0</v>
      </c>
    </row>
    <row r="92" spans="1:32" x14ac:dyDescent="0.35">
      <c r="A92" s="29">
        <f>'Raw data'!A58</f>
        <v>114364092029</v>
      </c>
      <c r="B92">
        <f>'Raw data'!Q58</f>
        <v>1</v>
      </c>
      <c r="C92">
        <f>IF(OR('Raw data'!R58=1,'Raw data'!R58=2),1,0)</f>
        <v>0</v>
      </c>
      <c r="D92">
        <f>IF('Raw data'!S58='Raw data'!S$2,1,0)</f>
        <v>1</v>
      </c>
      <c r="E92">
        <f>IF('Raw data'!T58='Raw data'!T$2,1,0)</f>
        <v>1</v>
      </c>
      <c r="F92">
        <f>IF('Raw data'!U58='Raw data'!U$2,1,0)</f>
        <v>1</v>
      </c>
      <c r="G92">
        <f>IF('Raw data'!V58&lt;0,1,0)</f>
        <v>0</v>
      </c>
      <c r="H92">
        <f>IF('Raw data'!W58&gt;0,1,0)</f>
        <v>0</v>
      </c>
      <c r="I92">
        <f>IF('Raw data'!X58&gt;0,1,0)</f>
        <v>0</v>
      </c>
      <c r="J92">
        <f>IF(OR('Raw data'!Y58=1,'Raw data'!Y58=2),1,0)</f>
        <v>1</v>
      </c>
      <c r="K92">
        <f>IF('Raw data'!Z58='Raw data'!Z$2,1,0)</f>
        <v>1</v>
      </c>
      <c r="L92">
        <f>IF('Raw data'!AA58='Raw data'!AA$2,1,0)</f>
        <v>1</v>
      </c>
      <c r="M92">
        <f>IF('Raw data'!AB58='Raw data'!AB$2,1,0)</f>
        <v>1</v>
      </c>
      <c r="N92">
        <f>IF('Raw data'!AC58&lt;0,1,0)</f>
        <v>1</v>
      </c>
      <c r="O92">
        <f>IF('Raw data'!AD58&gt;0,1,0)</f>
        <v>0</v>
      </c>
      <c r="P92">
        <f>IF('Raw data'!AE58&gt;0,1,0)</f>
        <v>1</v>
      </c>
      <c r="Q92">
        <f t="shared" si="16"/>
        <v>3</v>
      </c>
      <c r="R92" s="30">
        <f t="shared" si="17"/>
        <v>0.42857142857142855</v>
      </c>
      <c r="S92">
        <f t="shared" si="18"/>
        <v>6</v>
      </c>
      <c r="T92" s="30">
        <f t="shared" si="19"/>
        <v>0.8571428571428571</v>
      </c>
      <c r="U92" s="30">
        <f t="shared" si="20"/>
        <v>0.42857142857142855</v>
      </c>
      <c r="V92" s="30">
        <f t="shared" si="21"/>
        <v>0.75</v>
      </c>
      <c r="W92" s="30"/>
      <c r="X92" s="29">
        <f>'Raw data'!W58</f>
        <v>-2</v>
      </c>
      <c r="Y92" s="29">
        <f>'Raw data'!AD58</f>
        <v>-1</v>
      </c>
      <c r="Z92" s="29">
        <f t="shared" si="22"/>
        <v>1</v>
      </c>
      <c r="AA92" s="29"/>
      <c r="AC92">
        <f t="shared" si="23"/>
        <v>0</v>
      </c>
      <c r="AD92">
        <f t="shared" si="24"/>
        <v>0</v>
      </c>
      <c r="AE92">
        <f t="shared" si="25"/>
        <v>1</v>
      </c>
      <c r="AF92">
        <f t="shared" si="26"/>
        <v>1</v>
      </c>
    </row>
    <row r="93" spans="1:32" x14ac:dyDescent="0.35">
      <c r="A93" s="29">
        <f>'Raw data'!A59</f>
        <v>114364091997</v>
      </c>
      <c r="B93">
        <f>'Raw data'!Q59</f>
        <v>1</v>
      </c>
      <c r="C93">
        <f>IF(OR('Raw data'!R59=1,'Raw data'!R59=2),1,0)</f>
        <v>0</v>
      </c>
      <c r="D93">
        <f>IF('Raw data'!S59='Raw data'!S$2,1,0)</f>
        <v>0</v>
      </c>
      <c r="E93">
        <f>IF('Raw data'!T59='Raw data'!T$2,1,0)</f>
        <v>0</v>
      </c>
      <c r="F93">
        <f>IF('Raw data'!U59='Raw data'!U$2,1,0)</f>
        <v>0</v>
      </c>
      <c r="G93">
        <f>IF('Raw data'!V59&lt;0,1,0)</f>
        <v>0</v>
      </c>
      <c r="H93">
        <f>IF('Raw data'!W59&gt;0,1,0)</f>
        <v>0</v>
      </c>
      <c r="I93">
        <f>IF('Raw data'!X59&gt;0,1,0)</f>
        <v>1</v>
      </c>
      <c r="J93">
        <f>IF(OR('Raw data'!Y59=1,'Raw data'!Y59=2),1,0)</f>
        <v>1</v>
      </c>
      <c r="K93">
        <f>IF('Raw data'!Z59='Raw data'!Z$2,1,0)</f>
        <v>1</v>
      </c>
      <c r="L93">
        <f>IF('Raw data'!AA59='Raw data'!AA$2,1,0)</f>
        <v>1</v>
      </c>
      <c r="M93">
        <f>IF('Raw data'!AB59='Raw data'!AB$2,1,0)</f>
        <v>1</v>
      </c>
      <c r="N93">
        <f>IF('Raw data'!AC59&lt;0,1,0)</f>
        <v>1</v>
      </c>
      <c r="O93">
        <f>IF('Raw data'!AD59&gt;0,1,0)</f>
        <v>1</v>
      </c>
      <c r="P93">
        <f>IF('Raw data'!AE59&gt;0,1,0)</f>
        <v>1</v>
      </c>
      <c r="Q93">
        <f t="shared" si="16"/>
        <v>1</v>
      </c>
      <c r="R93" s="30">
        <f t="shared" si="17"/>
        <v>0.14285714285714285</v>
      </c>
      <c r="S93">
        <f t="shared" si="18"/>
        <v>7</v>
      </c>
      <c r="T93" s="30">
        <f t="shared" si="19"/>
        <v>1</v>
      </c>
      <c r="U93" s="30">
        <f t="shared" si="20"/>
        <v>0.85714285714285721</v>
      </c>
      <c r="V93" s="30">
        <f t="shared" si="21"/>
        <v>1</v>
      </c>
      <c r="W93" s="30"/>
      <c r="X93" s="29">
        <f>'Raw data'!W59</f>
        <v>0</v>
      </c>
      <c r="Y93" s="29">
        <f>'Raw data'!AD59</f>
        <v>1</v>
      </c>
      <c r="Z93" s="29">
        <f t="shared" si="22"/>
        <v>1</v>
      </c>
      <c r="AA93" s="29"/>
      <c r="AC93">
        <f t="shared" si="23"/>
        <v>0</v>
      </c>
      <c r="AD93">
        <f t="shared" si="24"/>
        <v>1</v>
      </c>
      <c r="AE93">
        <f t="shared" si="25"/>
        <v>0</v>
      </c>
      <c r="AF93">
        <f t="shared" si="26"/>
        <v>0</v>
      </c>
    </row>
    <row r="94" spans="1:32" x14ac:dyDescent="0.35">
      <c r="A94" s="29">
        <f>'Raw data'!A60</f>
        <v>114364092253</v>
      </c>
      <c r="B94">
        <f>'Raw data'!Q60</f>
        <v>1</v>
      </c>
      <c r="C94">
        <f>IF(OR('Raw data'!R60=1,'Raw data'!R60=2),1,0)</f>
        <v>1</v>
      </c>
      <c r="D94">
        <f>IF('Raw data'!S60='Raw data'!S$2,1,0)</f>
        <v>1</v>
      </c>
      <c r="E94">
        <f>IF('Raw data'!T60='Raw data'!T$2,1,0)</f>
        <v>1</v>
      </c>
      <c r="F94">
        <f>IF('Raw data'!U60='Raw data'!U$2,1,0)</f>
        <v>1</v>
      </c>
      <c r="G94">
        <f>IF('Raw data'!V60&lt;0,1,0)</f>
        <v>1</v>
      </c>
      <c r="H94">
        <f>IF('Raw data'!W60&gt;0,1,0)</f>
        <v>0</v>
      </c>
      <c r="I94">
        <f>IF('Raw data'!X60&gt;0,1,0)</f>
        <v>1</v>
      </c>
      <c r="J94">
        <f>IF(OR('Raw data'!Y60=1,'Raw data'!Y60=2),1,0)</f>
        <v>1</v>
      </c>
      <c r="K94">
        <f>IF('Raw data'!Z60='Raw data'!Z$2,1,0)</f>
        <v>1</v>
      </c>
      <c r="L94">
        <f>IF('Raw data'!AA60='Raw data'!AA$2,1,0)</f>
        <v>1</v>
      </c>
      <c r="M94">
        <f>IF('Raw data'!AB60='Raw data'!AB$2,1,0)</f>
        <v>1</v>
      </c>
      <c r="N94">
        <f>IF('Raw data'!AC60&lt;0,1,0)</f>
        <v>1</v>
      </c>
      <c r="O94">
        <f>IF('Raw data'!AD60&gt;0,1,0)</f>
        <v>0</v>
      </c>
      <c r="P94">
        <f>IF('Raw data'!AE60&gt;0,1,0)</f>
        <v>1</v>
      </c>
      <c r="Q94">
        <f t="shared" si="16"/>
        <v>6</v>
      </c>
      <c r="R94" s="30">
        <f t="shared" si="17"/>
        <v>0.8571428571428571</v>
      </c>
      <c r="S94">
        <f t="shared" si="18"/>
        <v>6</v>
      </c>
      <c r="T94" s="30">
        <f t="shared" si="19"/>
        <v>0.8571428571428571</v>
      </c>
      <c r="U94" s="30">
        <f t="shared" si="20"/>
        <v>0</v>
      </c>
      <c r="V94" s="30">
        <f t="shared" si="21"/>
        <v>0</v>
      </c>
      <c r="W94" s="30"/>
      <c r="X94" s="29">
        <f>'Raw data'!W60</f>
        <v>-2</v>
      </c>
      <c r="Y94" s="29">
        <f>'Raw data'!AD60</f>
        <v>-2</v>
      </c>
      <c r="Z94" s="29">
        <f t="shared" si="22"/>
        <v>0</v>
      </c>
      <c r="AA94" s="29"/>
      <c r="AC94">
        <f t="shared" si="23"/>
        <v>0</v>
      </c>
      <c r="AD94">
        <f t="shared" si="24"/>
        <v>0</v>
      </c>
      <c r="AE94">
        <f t="shared" si="25"/>
        <v>1</v>
      </c>
      <c r="AF94">
        <f t="shared" si="26"/>
        <v>1</v>
      </c>
    </row>
    <row r="95" spans="1:32" x14ac:dyDescent="0.35">
      <c r="A95" s="29">
        <f>'Raw data'!A61</f>
        <v>114364092026</v>
      </c>
      <c r="B95">
        <f>'Raw data'!Q61</f>
        <v>1</v>
      </c>
      <c r="C95">
        <f>IF(OR('Raw data'!R61=1,'Raw data'!R61=2),1,0)</f>
        <v>0</v>
      </c>
      <c r="D95">
        <f>IF('Raw data'!S61='Raw data'!S$2,1,0)</f>
        <v>1</v>
      </c>
      <c r="E95">
        <f>IF('Raw data'!T61='Raw data'!T$2,1,0)</f>
        <v>0</v>
      </c>
      <c r="F95">
        <f>IF('Raw data'!U61='Raw data'!U$2,1,0)</f>
        <v>0</v>
      </c>
      <c r="G95">
        <f>IF('Raw data'!V61&lt;0,1,0)</f>
        <v>0</v>
      </c>
      <c r="H95">
        <f>IF('Raw data'!W61&gt;0,1,0)</f>
        <v>0</v>
      </c>
      <c r="I95">
        <f>IF('Raw data'!X61&gt;0,1,0)</f>
        <v>1</v>
      </c>
      <c r="J95">
        <f>IF(OR('Raw data'!Y61=1,'Raw data'!Y61=2),1,0)</f>
        <v>1</v>
      </c>
      <c r="K95">
        <f>IF('Raw data'!Z61='Raw data'!Z$2,1,0)</f>
        <v>1</v>
      </c>
      <c r="L95">
        <f>IF('Raw data'!AA61='Raw data'!AA$2,1,0)</f>
        <v>1</v>
      </c>
      <c r="M95">
        <f>IF('Raw data'!AB61='Raw data'!AB$2,1,0)</f>
        <v>0</v>
      </c>
      <c r="N95">
        <f>IF('Raw data'!AC61&lt;0,1,0)</f>
        <v>1</v>
      </c>
      <c r="O95">
        <f>IF('Raw data'!AD61&gt;0,1,0)</f>
        <v>0</v>
      </c>
      <c r="P95">
        <f>IF('Raw data'!AE61&gt;0,1,0)</f>
        <v>0</v>
      </c>
      <c r="Q95">
        <f t="shared" si="16"/>
        <v>2</v>
      </c>
      <c r="R95" s="30">
        <f t="shared" si="17"/>
        <v>0.2857142857142857</v>
      </c>
      <c r="S95">
        <f t="shared" si="18"/>
        <v>4</v>
      </c>
      <c r="T95" s="30">
        <f t="shared" si="19"/>
        <v>0.5714285714285714</v>
      </c>
      <c r="U95" s="30">
        <f t="shared" si="20"/>
        <v>0.2857142857142857</v>
      </c>
      <c r="V95" s="30">
        <f t="shared" si="21"/>
        <v>0.4</v>
      </c>
      <c r="W95" s="30"/>
      <c r="X95" s="29">
        <f>'Raw data'!W61</f>
        <v>-2</v>
      </c>
      <c r="Y95" s="29">
        <f>'Raw data'!AD61</f>
        <v>-1</v>
      </c>
      <c r="Z95" s="29">
        <f t="shared" si="22"/>
        <v>1</v>
      </c>
      <c r="AA95" s="29"/>
      <c r="AC95">
        <f t="shared" si="23"/>
        <v>0</v>
      </c>
      <c r="AD95">
        <f t="shared" si="24"/>
        <v>0</v>
      </c>
      <c r="AE95">
        <f t="shared" si="25"/>
        <v>1</v>
      </c>
      <c r="AF95">
        <f t="shared" si="26"/>
        <v>1</v>
      </c>
    </row>
    <row r="96" spans="1:32" x14ac:dyDescent="0.35">
      <c r="A96" s="29">
        <f>'Raw data'!A62</f>
        <v>114364092237</v>
      </c>
      <c r="B96">
        <f>'Raw data'!Q62</f>
        <v>1</v>
      </c>
      <c r="C96">
        <f>IF(OR('Raw data'!R62=1,'Raw data'!R62=2),1,0)</f>
        <v>0</v>
      </c>
      <c r="D96">
        <f>IF('Raw data'!S62='Raw data'!S$2,1,0)</f>
        <v>0</v>
      </c>
      <c r="E96">
        <f>IF('Raw data'!T62='Raw data'!T$2,1,0)</f>
        <v>0</v>
      </c>
      <c r="F96">
        <f>IF('Raw data'!U62='Raw data'!U$2,1,0)</f>
        <v>0</v>
      </c>
      <c r="G96">
        <f>IF('Raw data'!V62&lt;0,1,0)</f>
        <v>0</v>
      </c>
      <c r="H96">
        <f>IF('Raw data'!W62&gt;0,1,0)</f>
        <v>0</v>
      </c>
      <c r="I96">
        <f>IF('Raw data'!X62&gt;0,1,0)</f>
        <v>1</v>
      </c>
      <c r="J96">
        <f>IF(OR('Raw data'!Y62=1,'Raw data'!Y62=2),1,0)</f>
        <v>1</v>
      </c>
      <c r="K96">
        <f>IF('Raw data'!Z62='Raw data'!Z$2,1,0)</f>
        <v>1</v>
      </c>
      <c r="L96">
        <f>IF('Raw data'!AA62='Raw data'!AA$2,1,0)</f>
        <v>0</v>
      </c>
      <c r="M96">
        <f>IF('Raw data'!AB62='Raw data'!AB$2,1,0)</f>
        <v>1</v>
      </c>
      <c r="N96">
        <f>IF('Raw data'!AC62&lt;0,1,0)</f>
        <v>0</v>
      </c>
      <c r="O96">
        <f>IF('Raw data'!AD62&gt;0,1,0)</f>
        <v>1</v>
      </c>
      <c r="P96">
        <f>IF('Raw data'!AE62&gt;0,1,0)</f>
        <v>1</v>
      </c>
      <c r="Q96">
        <f t="shared" si="16"/>
        <v>1</v>
      </c>
      <c r="R96" s="30">
        <f t="shared" si="17"/>
        <v>0.14285714285714285</v>
      </c>
      <c r="S96">
        <f t="shared" si="18"/>
        <v>5</v>
      </c>
      <c r="T96" s="30">
        <f t="shared" si="19"/>
        <v>0.7142857142857143</v>
      </c>
      <c r="U96" s="30">
        <f t="shared" si="20"/>
        <v>0.5714285714285714</v>
      </c>
      <c r="V96" s="30">
        <f t="shared" si="21"/>
        <v>0.66666666666666663</v>
      </c>
      <c r="W96" s="30"/>
      <c r="X96" s="29">
        <f>'Raw data'!W62</f>
        <v>-2</v>
      </c>
      <c r="Y96" s="29">
        <f>'Raw data'!AD62</f>
        <v>1</v>
      </c>
      <c r="Z96" s="29">
        <f t="shared" si="22"/>
        <v>3</v>
      </c>
      <c r="AA96" s="29"/>
      <c r="AC96">
        <f t="shared" si="23"/>
        <v>0</v>
      </c>
      <c r="AD96">
        <f t="shared" si="24"/>
        <v>1</v>
      </c>
      <c r="AE96">
        <f t="shared" si="25"/>
        <v>1</v>
      </c>
      <c r="AF96">
        <f t="shared" si="26"/>
        <v>0</v>
      </c>
    </row>
    <row r="97" spans="1:32" x14ac:dyDescent="0.35">
      <c r="A97" s="29">
        <f>'Raw data'!A63</f>
        <v>114364091832</v>
      </c>
      <c r="B97">
        <f>'Raw data'!Q63</f>
        <v>1</v>
      </c>
      <c r="C97">
        <f>IF(OR('Raw data'!R63=1,'Raw data'!R63=2),1,0)</f>
        <v>0</v>
      </c>
      <c r="D97">
        <f>IF('Raw data'!S63='Raw data'!S$2,1,0)</f>
        <v>1</v>
      </c>
      <c r="E97">
        <f>IF('Raw data'!T63='Raw data'!T$2,1,0)</f>
        <v>0</v>
      </c>
      <c r="F97">
        <f>IF('Raw data'!U63='Raw data'!U$2,1,0)</f>
        <v>1</v>
      </c>
      <c r="G97">
        <f>IF('Raw data'!V63&lt;0,1,0)</f>
        <v>0</v>
      </c>
      <c r="H97">
        <f>IF('Raw data'!W63&gt;0,1,0)</f>
        <v>0</v>
      </c>
      <c r="I97">
        <f>IF('Raw data'!X63&gt;0,1,0)</f>
        <v>0</v>
      </c>
      <c r="J97">
        <f>IF(OR('Raw data'!Y63=1,'Raw data'!Y63=2),1,0)</f>
        <v>1</v>
      </c>
      <c r="K97">
        <f>IF('Raw data'!Z63='Raw data'!Z$2,1,0)</f>
        <v>1</v>
      </c>
      <c r="L97">
        <f>IF('Raw data'!AA63='Raw data'!AA$2,1,0)</f>
        <v>1</v>
      </c>
      <c r="M97">
        <f>IF('Raw data'!AB63='Raw data'!AB$2,1,0)</f>
        <v>1</v>
      </c>
      <c r="N97">
        <f>IF('Raw data'!AC63&lt;0,1,0)</f>
        <v>1</v>
      </c>
      <c r="O97">
        <f>IF('Raw data'!AD63&gt;0,1,0)</f>
        <v>0</v>
      </c>
      <c r="P97">
        <f>IF('Raw data'!AE63&gt;0,1,0)</f>
        <v>1</v>
      </c>
      <c r="Q97">
        <f t="shared" si="16"/>
        <v>2</v>
      </c>
      <c r="R97" s="30">
        <f t="shared" si="17"/>
        <v>0.2857142857142857</v>
      </c>
      <c r="S97">
        <f t="shared" si="18"/>
        <v>6</v>
      </c>
      <c r="T97" s="30">
        <f t="shared" si="19"/>
        <v>0.8571428571428571</v>
      </c>
      <c r="U97" s="30">
        <f t="shared" si="20"/>
        <v>0.5714285714285714</v>
      </c>
      <c r="V97" s="30">
        <f t="shared" si="21"/>
        <v>0.8</v>
      </c>
      <c r="W97" s="30"/>
      <c r="X97" s="29">
        <f>'Raw data'!W63</f>
        <v>-1</v>
      </c>
      <c r="Y97" s="29">
        <f>'Raw data'!AD63</f>
        <v>-1</v>
      </c>
      <c r="Z97" s="29">
        <f t="shared" si="22"/>
        <v>0</v>
      </c>
      <c r="AA97" s="29"/>
      <c r="AC97">
        <f t="shared" si="23"/>
        <v>0</v>
      </c>
      <c r="AD97">
        <f t="shared" si="24"/>
        <v>0</v>
      </c>
      <c r="AE97">
        <f t="shared" si="25"/>
        <v>1</v>
      </c>
      <c r="AF97">
        <f t="shared" si="26"/>
        <v>1</v>
      </c>
    </row>
    <row r="98" spans="1:32" x14ac:dyDescent="0.35">
      <c r="A98" s="29">
        <f>'Raw data'!A64</f>
        <v>114364092129</v>
      </c>
      <c r="B98">
        <f>'Raw data'!Q64</f>
        <v>1</v>
      </c>
      <c r="C98">
        <f>IF(OR('Raw data'!R64=1,'Raw data'!R64=2),1,0)</f>
        <v>0</v>
      </c>
      <c r="D98">
        <f>IF('Raw data'!S64='Raw data'!S$2,1,0)</f>
        <v>1</v>
      </c>
      <c r="E98">
        <f>IF('Raw data'!T64='Raw data'!T$2,1,0)</f>
        <v>0</v>
      </c>
      <c r="F98">
        <f>IF('Raw data'!U64='Raw data'!U$2,1,0)</f>
        <v>1</v>
      </c>
      <c r="G98">
        <f>IF('Raw data'!V64&lt;0,1,0)</f>
        <v>0</v>
      </c>
      <c r="H98">
        <f>IF('Raw data'!W64&gt;0,1,0)</f>
        <v>0</v>
      </c>
      <c r="I98">
        <f>IF('Raw data'!X64&gt;0,1,0)</f>
        <v>1</v>
      </c>
      <c r="J98">
        <f>IF(OR('Raw data'!Y64=1,'Raw data'!Y64=2),1,0)</f>
        <v>1</v>
      </c>
      <c r="K98">
        <f>IF('Raw data'!Z64='Raw data'!Z$2,1,0)</f>
        <v>1</v>
      </c>
      <c r="L98">
        <f>IF('Raw data'!AA64='Raw data'!AA$2,1,0)</f>
        <v>0</v>
      </c>
      <c r="M98">
        <f>IF('Raw data'!AB64='Raw data'!AB$2,1,0)</f>
        <v>1</v>
      </c>
      <c r="N98">
        <f>IF('Raw data'!AC64&lt;0,1,0)</f>
        <v>1</v>
      </c>
      <c r="O98">
        <f>IF('Raw data'!AD64&gt;0,1,0)</f>
        <v>1</v>
      </c>
      <c r="P98">
        <f>IF('Raw data'!AE64&gt;0,1,0)</f>
        <v>1</v>
      </c>
      <c r="Q98">
        <f t="shared" si="16"/>
        <v>3</v>
      </c>
      <c r="R98" s="30">
        <f t="shared" si="17"/>
        <v>0.42857142857142855</v>
      </c>
      <c r="S98">
        <f t="shared" si="18"/>
        <v>6</v>
      </c>
      <c r="T98" s="30">
        <f t="shared" si="19"/>
        <v>0.8571428571428571</v>
      </c>
      <c r="U98" s="30">
        <f t="shared" si="20"/>
        <v>0.42857142857142855</v>
      </c>
      <c r="V98" s="30">
        <f t="shared" si="21"/>
        <v>0.75</v>
      </c>
      <c r="W98" s="30"/>
      <c r="X98" s="29">
        <f>'Raw data'!W64</f>
        <v>0</v>
      </c>
      <c r="Y98" s="29">
        <f>'Raw data'!AD64</f>
        <v>2</v>
      </c>
      <c r="Z98" s="29">
        <f t="shared" si="22"/>
        <v>2</v>
      </c>
      <c r="AA98" s="29"/>
      <c r="AC98">
        <f t="shared" si="23"/>
        <v>0</v>
      </c>
      <c r="AD98">
        <f t="shared" si="24"/>
        <v>1</v>
      </c>
      <c r="AE98">
        <f t="shared" si="25"/>
        <v>0</v>
      </c>
      <c r="AF98">
        <f t="shared" si="26"/>
        <v>0</v>
      </c>
    </row>
    <row r="99" spans="1:32" x14ac:dyDescent="0.35">
      <c r="A99" s="29">
        <f>'Raw data'!A65</f>
        <v>114364091980</v>
      </c>
      <c r="B99">
        <f>'Raw data'!Q65</f>
        <v>1</v>
      </c>
      <c r="C99">
        <f>IF(OR('Raw data'!R65=1,'Raw data'!R65=2),1,0)</f>
        <v>0</v>
      </c>
      <c r="D99">
        <f>IF('Raw data'!S65='Raw data'!S$2,1,0)</f>
        <v>0</v>
      </c>
      <c r="E99">
        <f>IF('Raw data'!T65='Raw data'!T$2,1,0)</f>
        <v>0</v>
      </c>
      <c r="F99">
        <f>IF('Raw data'!U65='Raw data'!U$2,1,0)</f>
        <v>0</v>
      </c>
      <c r="G99">
        <f>IF('Raw data'!V65&lt;0,1,0)</f>
        <v>0</v>
      </c>
      <c r="H99">
        <f>IF('Raw data'!W65&gt;0,1,0)</f>
        <v>0</v>
      </c>
      <c r="I99">
        <f>IF('Raw data'!X65&gt;0,1,0)</f>
        <v>1</v>
      </c>
      <c r="J99">
        <f>IF(OR('Raw data'!Y65=1,'Raw data'!Y65=2),1,0)</f>
        <v>1</v>
      </c>
      <c r="K99">
        <f>IF('Raw data'!Z65='Raw data'!Z$2,1,0)</f>
        <v>1</v>
      </c>
      <c r="L99">
        <f>IF('Raw data'!AA65='Raw data'!AA$2,1,0)</f>
        <v>1</v>
      </c>
      <c r="M99">
        <f>IF('Raw data'!AB65='Raw data'!AB$2,1,0)</f>
        <v>1</v>
      </c>
      <c r="N99">
        <f>IF('Raw data'!AC65&lt;0,1,0)</f>
        <v>1</v>
      </c>
      <c r="O99">
        <f>IF('Raw data'!AD65&gt;0,1,0)</f>
        <v>0</v>
      </c>
      <c r="P99">
        <f>IF('Raw data'!AE65&gt;0,1,0)</f>
        <v>0</v>
      </c>
      <c r="Q99">
        <f t="shared" si="16"/>
        <v>1</v>
      </c>
      <c r="R99" s="30">
        <f t="shared" si="17"/>
        <v>0.14285714285714285</v>
      </c>
      <c r="S99">
        <f t="shared" si="18"/>
        <v>5</v>
      </c>
      <c r="T99" s="30">
        <f t="shared" si="19"/>
        <v>0.7142857142857143</v>
      </c>
      <c r="U99" s="30">
        <f t="shared" si="20"/>
        <v>0.5714285714285714</v>
      </c>
      <c r="V99" s="30">
        <f t="shared" si="21"/>
        <v>0.66666666666666663</v>
      </c>
      <c r="W99" s="30"/>
      <c r="X99" s="29">
        <f>'Raw data'!W65</f>
        <v>-1</v>
      </c>
      <c r="Y99" s="29">
        <f>'Raw data'!AD65</f>
        <v>-2</v>
      </c>
      <c r="Z99" s="29">
        <f t="shared" si="22"/>
        <v>-1</v>
      </c>
      <c r="AA99" s="29"/>
      <c r="AC99">
        <f t="shared" si="23"/>
        <v>0</v>
      </c>
      <c r="AD99">
        <f t="shared" si="24"/>
        <v>0</v>
      </c>
      <c r="AE99">
        <f t="shared" si="25"/>
        <v>1</v>
      </c>
      <c r="AF99">
        <f t="shared" si="26"/>
        <v>1</v>
      </c>
    </row>
    <row r="100" spans="1:32" x14ac:dyDescent="0.35">
      <c r="A100" s="29">
        <f>'Raw data'!A66</f>
        <v>114364091860</v>
      </c>
      <c r="B100">
        <f>'Raw data'!Q66</f>
        <v>1</v>
      </c>
      <c r="C100">
        <f>IF(OR('Raw data'!R66=1,'Raw data'!R66=2),1,0)</f>
        <v>0</v>
      </c>
      <c r="D100">
        <f>IF('Raw data'!S66='Raw data'!S$2,1,0)</f>
        <v>1</v>
      </c>
      <c r="E100">
        <f>IF('Raw data'!T66='Raw data'!T$2,1,0)</f>
        <v>0</v>
      </c>
      <c r="F100">
        <f>IF('Raw data'!U66='Raw data'!U$2,1,0)</f>
        <v>0</v>
      </c>
      <c r="G100">
        <f>IF('Raw data'!V66&lt;0,1,0)</f>
        <v>0</v>
      </c>
      <c r="H100">
        <f>IF('Raw data'!W66&gt;0,1,0)</f>
        <v>0</v>
      </c>
      <c r="I100">
        <f>IF('Raw data'!X66&gt;0,1,0)</f>
        <v>0</v>
      </c>
      <c r="J100">
        <f>IF(OR('Raw data'!Y66=1,'Raw data'!Y66=2),1,0)</f>
        <v>1</v>
      </c>
      <c r="K100">
        <f>IF('Raw data'!Z66='Raw data'!Z$2,1,0)</f>
        <v>1</v>
      </c>
      <c r="L100">
        <f>IF('Raw data'!AA66='Raw data'!AA$2,1,0)</f>
        <v>1</v>
      </c>
      <c r="M100">
        <f>IF('Raw data'!AB66='Raw data'!AB$2,1,0)</f>
        <v>1</v>
      </c>
      <c r="N100">
        <f>IF('Raw data'!AC66&lt;0,1,0)</f>
        <v>1</v>
      </c>
      <c r="O100">
        <f>IF('Raw data'!AD66&gt;0,1,0)</f>
        <v>0</v>
      </c>
      <c r="P100">
        <f>IF('Raw data'!AE66&gt;0,1,0)</f>
        <v>0</v>
      </c>
      <c r="Q100">
        <f t="shared" si="16"/>
        <v>1</v>
      </c>
      <c r="R100" s="30">
        <f t="shared" si="17"/>
        <v>0.14285714285714285</v>
      </c>
      <c r="S100">
        <f t="shared" si="18"/>
        <v>5</v>
      </c>
      <c r="T100" s="30">
        <f t="shared" si="19"/>
        <v>0.7142857142857143</v>
      </c>
      <c r="U100" s="30">
        <f t="shared" si="20"/>
        <v>0.5714285714285714</v>
      </c>
      <c r="V100" s="30">
        <f t="shared" si="21"/>
        <v>0.66666666666666663</v>
      </c>
      <c r="W100" s="30"/>
      <c r="X100" s="29">
        <f>'Raw data'!W66</f>
        <v>-2</v>
      </c>
      <c r="Y100" s="29">
        <f>'Raw data'!AD66</f>
        <v>-2</v>
      </c>
      <c r="Z100" s="29">
        <f t="shared" si="22"/>
        <v>0</v>
      </c>
      <c r="AA100" s="29"/>
      <c r="AC100">
        <f t="shared" si="23"/>
        <v>0</v>
      </c>
      <c r="AD100">
        <f t="shared" si="24"/>
        <v>0</v>
      </c>
      <c r="AE100">
        <f t="shared" si="25"/>
        <v>1</v>
      </c>
      <c r="AF100">
        <f t="shared" si="26"/>
        <v>1</v>
      </c>
    </row>
    <row r="101" spans="1:32" x14ac:dyDescent="0.35">
      <c r="A101" s="29">
        <f>'Raw data'!A67</f>
        <v>114364092081</v>
      </c>
      <c r="B101">
        <f>'Raw data'!Q67</f>
        <v>1</v>
      </c>
      <c r="C101">
        <f>IF(OR('Raw data'!R67=1,'Raw data'!R67=2),1,0)</f>
        <v>0</v>
      </c>
      <c r="D101">
        <f>IF('Raw data'!S67='Raw data'!S$2,1,0)</f>
        <v>1</v>
      </c>
      <c r="E101">
        <f>IF('Raw data'!T67='Raw data'!T$2,1,0)</f>
        <v>0</v>
      </c>
      <c r="F101">
        <f>IF('Raw data'!U67='Raw data'!U$2,1,0)</f>
        <v>0</v>
      </c>
      <c r="G101">
        <f>IF('Raw data'!V67&lt;0,1,0)</f>
        <v>0</v>
      </c>
      <c r="H101">
        <f>IF('Raw data'!W67&gt;0,1,0)</f>
        <v>0</v>
      </c>
      <c r="I101">
        <f>IF('Raw data'!X67&gt;0,1,0)</f>
        <v>1</v>
      </c>
      <c r="J101">
        <f>IF(OR('Raw data'!Y67=1,'Raw data'!Y67=2),1,0)</f>
        <v>1</v>
      </c>
      <c r="K101">
        <f>IF('Raw data'!Z67='Raw data'!Z$2,1,0)</f>
        <v>1</v>
      </c>
      <c r="L101">
        <f>IF('Raw data'!AA67='Raw data'!AA$2,1,0)</f>
        <v>0</v>
      </c>
      <c r="M101">
        <f>IF('Raw data'!AB67='Raw data'!AB$2,1,0)</f>
        <v>1</v>
      </c>
      <c r="N101">
        <f>IF('Raw data'!AC67&lt;0,1,0)</f>
        <v>1</v>
      </c>
      <c r="O101">
        <f>IF('Raw data'!AD67&gt;0,1,0)</f>
        <v>1</v>
      </c>
      <c r="P101">
        <f>IF('Raw data'!AE67&gt;0,1,0)</f>
        <v>1</v>
      </c>
      <c r="Q101">
        <f t="shared" si="16"/>
        <v>2</v>
      </c>
      <c r="R101" s="30">
        <f t="shared" si="17"/>
        <v>0.2857142857142857</v>
      </c>
      <c r="S101">
        <f t="shared" si="18"/>
        <v>6</v>
      </c>
      <c r="T101" s="30">
        <f t="shared" si="19"/>
        <v>0.8571428571428571</v>
      </c>
      <c r="U101" s="30">
        <f t="shared" si="20"/>
        <v>0.5714285714285714</v>
      </c>
      <c r="V101" s="30">
        <f t="shared" si="21"/>
        <v>0.8</v>
      </c>
      <c r="W101" s="30"/>
      <c r="X101" s="29">
        <f>'Raw data'!W67</f>
        <v>0</v>
      </c>
      <c r="Y101" s="29">
        <f>'Raw data'!AD67</f>
        <v>1</v>
      </c>
      <c r="Z101" s="29">
        <f t="shared" si="22"/>
        <v>1</v>
      </c>
      <c r="AA101" s="29"/>
      <c r="AC101">
        <f t="shared" si="23"/>
        <v>0</v>
      </c>
      <c r="AD101">
        <f t="shared" si="24"/>
        <v>1</v>
      </c>
      <c r="AE101">
        <f t="shared" si="25"/>
        <v>0</v>
      </c>
      <c r="AF101">
        <f t="shared" si="26"/>
        <v>0</v>
      </c>
    </row>
    <row r="102" spans="1:32" x14ac:dyDescent="0.35">
      <c r="A102" s="29">
        <f>'Raw data'!A68</f>
        <v>114364092056</v>
      </c>
      <c r="B102">
        <f>'Raw data'!Q68</f>
        <v>1</v>
      </c>
      <c r="C102">
        <f>IF(OR('Raw data'!R68=1,'Raw data'!R68=2),1,0)</f>
        <v>0</v>
      </c>
      <c r="D102">
        <f>IF('Raw data'!S68='Raw data'!S$2,1,0)</f>
        <v>1</v>
      </c>
      <c r="E102">
        <f>IF('Raw data'!T68='Raw data'!T$2,1,0)</f>
        <v>0</v>
      </c>
      <c r="F102">
        <f>IF('Raw data'!U68='Raw data'!U$2,1,0)</f>
        <v>0</v>
      </c>
      <c r="G102">
        <f>IF('Raw data'!V68&lt;0,1,0)</f>
        <v>1</v>
      </c>
      <c r="H102">
        <f>IF('Raw data'!W68&gt;0,1,0)</f>
        <v>0</v>
      </c>
      <c r="I102">
        <f>IF('Raw data'!X68&gt;0,1,0)</f>
        <v>0</v>
      </c>
      <c r="J102">
        <f>IF(OR('Raw data'!Y68=1,'Raw data'!Y68=2),1,0)</f>
        <v>1</v>
      </c>
      <c r="K102">
        <f>IF('Raw data'!Z68='Raw data'!Z$2,1,0)</f>
        <v>1</v>
      </c>
      <c r="L102">
        <f>IF('Raw data'!AA68='Raw data'!AA$2,1,0)</f>
        <v>0</v>
      </c>
      <c r="M102">
        <f>IF('Raw data'!AB68='Raw data'!AB$2,1,0)</f>
        <v>0</v>
      </c>
      <c r="N102">
        <f>IF('Raw data'!AC68&lt;0,1,0)</f>
        <v>1</v>
      </c>
      <c r="O102">
        <f>IF('Raw data'!AD68&gt;0,1,0)</f>
        <v>0</v>
      </c>
      <c r="P102">
        <f>IF('Raw data'!AE68&gt;0,1,0)</f>
        <v>1</v>
      </c>
      <c r="Q102">
        <f t="shared" si="16"/>
        <v>2</v>
      </c>
      <c r="R102" s="30">
        <f t="shared" si="17"/>
        <v>0.2857142857142857</v>
      </c>
      <c r="S102">
        <f t="shared" si="18"/>
        <v>4</v>
      </c>
      <c r="T102" s="30">
        <f t="shared" si="19"/>
        <v>0.5714285714285714</v>
      </c>
      <c r="U102" s="30">
        <f t="shared" si="20"/>
        <v>0.2857142857142857</v>
      </c>
      <c r="V102" s="30">
        <f t="shared" si="21"/>
        <v>0.4</v>
      </c>
      <c r="W102" s="30"/>
      <c r="X102" s="29">
        <f>'Raw data'!W68</f>
        <v>-2</v>
      </c>
      <c r="Y102" s="29">
        <f>'Raw data'!AD68</f>
        <v>0</v>
      </c>
      <c r="Z102" s="29">
        <f t="shared" si="22"/>
        <v>2</v>
      </c>
      <c r="AA102" s="29"/>
      <c r="AC102">
        <f t="shared" si="23"/>
        <v>0</v>
      </c>
      <c r="AD102">
        <f t="shared" si="24"/>
        <v>0</v>
      </c>
      <c r="AE102">
        <f t="shared" si="25"/>
        <v>1</v>
      </c>
      <c r="AF102">
        <f t="shared" si="26"/>
        <v>0</v>
      </c>
    </row>
    <row r="103" spans="1:32" x14ac:dyDescent="0.35">
      <c r="A103" s="29">
        <f>'Raw data'!A69</f>
        <v>114364092400</v>
      </c>
      <c r="B103">
        <f>'Raw data'!Q69</f>
        <v>1</v>
      </c>
      <c r="C103">
        <f>IF(OR('Raw data'!R69=1,'Raw data'!R69=2),1,0)</f>
        <v>0</v>
      </c>
      <c r="D103">
        <f>IF('Raw data'!S69='Raw data'!S$2,1,0)</f>
        <v>0</v>
      </c>
      <c r="E103">
        <f>IF('Raw data'!T69='Raw data'!T$2,1,0)</f>
        <v>1</v>
      </c>
      <c r="F103">
        <f>IF('Raw data'!U69='Raw data'!U$2,1,0)</f>
        <v>0</v>
      </c>
      <c r="G103">
        <f>IF('Raw data'!V69&lt;0,1,0)</f>
        <v>0</v>
      </c>
      <c r="H103">
        <f>IF('Raw data'!W69&gt;0,1,0)</f>
        <v>0</v>
      </c>
      <c r="I103">
        <f>IF('Raw data'!X69&gt;0,1,0)</f>
        <v>0</v>
      </c>
      <c r="J103">
        <f>IF(OR('Raw data'!Y69=1,'Raw data'!Y69=2),1,0)</f>
        <v>1</v>
      </c>
      <c r="K103">
        <f>IF('Raw data'!Z69='Raw data'!Z$2,1,0)</f>
        <v>1</v>
      </c>
      <c r="L103">
        <f>IF('Raw data'!AA69='Raw data'!AA$2,1,0)</f>
        <v>1</v>
      </c>
      <c r="M103">
        <f>IF('Raw data'!AB69='Raw data'!AB$2,1,0)</f>
        <v>0</v>
      </c>
      <c r="N103">
        <f>IF('Raw data'!AC69&lt;0,1,0)</f>
        <v>1</v>
      </c>
      <c r="O103">
        <f>IF('Raw data'!AD69&gt;0,1,0)</f>
        <v>0</v>
      </c>
      <c r="P103">
        <f>IF('Raw data'!AE69&gt;0,1,0)</f>
        <v>1</v>
      </c>
      <c r="Q103">
        <f t="shared" si="16"/>
        <v>1</v>
      </c>
      <c r="R103" s="30">
        <f t="shared" si="17"/>
        <v>0.14285714285714285</v>
      </c>
      <c r="S103">
        <f t="shared" si="18"/>
        <v>5</v>
      </c>
      <c r="T103" s="30">
        <f t="shared" si="19"/>
        <v>0.7142857142857143</v>
      </c>
      <c r="U103" s="30">
        <f t="shared" si="20"/>
        <v>0.5714285714285714</v>
      </c>
      <c r="V103" s="30">
        <f t="shared" si="21"/>
        <v>0.66666666666666663</v>
      </c>
      <c r="W103" s="30"/>
      <c r="X103" s="29">
        <f>'Raw data'!W69</f>
        <v>0</v>
      </c>
      <c r="Y103" s="29">
        <f>'Raw data'!AD69</f>
        <v>-1</v>
      </c>
      <c r="Z103" s="29">
        <f t="shared" si="22"/>
        <v>-1</v>
      </c>
      <c r="AA103" s="29"/>
      <c r="AC103">
        <f t="shared" si="23"/>
        <v>0</v>
      </c>
      <c r="AD103">
        <f t="shared" si="24"/>
        <v>0</v>
      </c>
      <c r="AE103">
        <f t="shared" si="25"/>
        <v>0</v>
      </c>
      <c r="AF103">
        <f t="shared" si="26"/>
        <v>1</v>
      </c>
    </row>
    <row r="104" spans="1:32" x14ac:dyDescent="0.35">
      <c r="A104" s="29">
        <f>'Raw data'!A70</f>
        <v>114364091853</v>
      </c>
      <c r="B104">
        <f>'Raw data'!Q70</f>
        <v>1</v>
      </c>
      <c r="C104">
        <f>IF(OR('Raw data'!R70=1,'Raw data'!R70=2),1,0)</f>
        <v>0</v>
      </c>
      <c r="D104">
        <f>IF('Raw data'!S70='Raw data'!S$2,1,0)</f>
        <v>0</v>
      </c>
      <c r="E104">
        <f>IF('Raw data'!T70='Raw data'!T$2,1,0)</f>
        <v>0</v>
      </c>
      <c r="F104">
        <f>IF('Raw data'!U70='Raw data'!U$2,1,0)</f>
        <v>1</v>
      </c>
      <c r="G104">
        <f>IF('Raw data'!V70&lt;0,1,0)</f>
        <v>0</v>
      </c>
      <c r="H104">
        <f>IF('Raw data'!W70&gt;0,1,0)</f>
        <v>0</v>
      </c>
      <c r="I104">
        <f>IF('Raw data'!X70&gt;0,1,0)</f>
        <v>1</v>
      </c>
      <c r="J104">
        <f>IF(OR('Raw data'!Y70=1,'Raw data'!Y70=2),1,0)</f>
        <v>1</v>
      </c>
      <c r="K104">
        <f>IF('Raw data'!Z70='Raw data'!Z$2,1,0)</f>
        <v>1</v>
      </c>
      <c r="L104">
        <f>IF('Raw data'!AA70='Raw data'!AA$2,1,0)</f>
        <v>0</v>
      </c>
      <c r="M104">
        <f>IF('Raw data'!AB70='Raw data'!AB$2,1,0)</f>
        <v>1</v>
      </c>
      <c r="N104">
        <f>IF('Raw data'!AC70&lt;0,1,0)</f>
        <v>1</v>
      </c>
      <c r="O104">
        <f>IF('Raw data'!AD70&gt;0,1,0)</f>
        <v>1</v>
      </c>
      <c r="P104">
        <f>IF('Raw data'!AE70&gt;0,1,0)</f>
        <v>1</v>
      </c>
      <c r="Q104">
        <f t="shared" si="16"/>
        <v>2</v>
      </c>
      <c r="R104" s="30">
        <f t="shared" si="17"/>
        <v>0.2857142857142857</v>
      </c>
      <c r="S104">
        <f t="shared" si="18"/>
        <v>6</v>
      </c>
      <c r="T104" s="30">
        <f t="shared" si="19"/>
        <v>0.8571428571428571</v>
      </c>
      <c r="U104" s="30">
        <f t="shared" si="20"/>
        <v>0.5714285714285714</v>
      </c>
      <c r="V104" s="30">
        <f t="shared" si="21"/>
        <v>0.8</v>
      </c>
      <c r="W104" s="30"/>
      <c r="X104" s="29">
        <f>'Raw data'!W70</f>
        <v>0</v>
      </c>
      <c r="Y104" s="29">
        <f>'Raw data'!AD70</f>
        <v>1</v>
      </c>
      <c r="Z104" s="29">
        <f t="shared" si="22"/>
        <v>1</v>
      </c>
      <c r="AA104" s="29"/>
      <c r="AC104">
        <f t="shared" si="23"/>
        <v>0</v>
      </c>
      <c r="AD104">
        <f t="shared" si="24"/>
        <v>1</v>
      </c>
      <c r="AE104">
        <f t="shared" si="25"/>
        <v>0</v>
      </c>
      <c r="AF104">
        <f t="shared" si="26"/>
        <v>0</v>
      </c>
    </row>
    <row r="105" spans="1:32" x14ac:dyDescent="0.35">
      <c r="A105" s="29">
        <f>'Raw data'!A71</f>
        <v>114364091923</v>
      </c>
      <c r="B105">
        <f>'Raw data'!Q71</f>
        <v>1</v>
      </c>
      <c r="C105">
        <f>IF(OR('Raw data'!R71=1,'Raw data'!R71=2),1,0)</f>
        <v>0</v>
      </c>
      <c r="D105">
        <f>IF('Raw data'!S71='Raw data'!S$2,1,0)</f>
        <v>1</v>
      </c>
      <c r="E105">
        <f>IF('Raw data'!T71='Raw data'!T$2,1,0)</f>
        <v>1</v>
      </c>
      <c r="F105">
        <f>IF('Raw data'!U71='Raw data'!U$2,1,0)</f>
        <v>0</v>
      </c>
      <c r="G105">
        <f>IF('Raw data'!V71&lt;0,1,0)</f>
        <v>0</v>
      </c>
      <c r="H105">
        <f>IF('Raw data'!W71&gt;0,1,0)</f>
        <v>0</v>
      </c>
      <c r="I105">
        <f>IF('Raw data'!X71&gt;0,1,0)</f>
        <v>0</v>
      </c>
      <c r="J105">
        <f>IF(OR('Raw data'!Y71=1,'Raw data'!Y71=2),1,0)</f>
        <v>1</v>
      </c>
      <c r="K105">
        <f>IF('Raw data'!Z71='Raw data'!Z$2,1,0)</f>
        <v>1</v>
      </c>
      <c r="L105">
        <f>IF('Raw data'!AA71='Raw data'!AA$2,1,0)</f>
        <v>1</v>
      </c>
      <c r="M105">
        <f>IF('Raw data'!AB71='Raw data'!AB$2,1,0)</f>
        <v>1</v>
      </c>
      <c r="N105">
        <f>IF('Raw data'!AC71&lt;0,1,0)</f>
        <v>1</v>
      </c>
      <c r="O105">
        <f>IF('Raw data'!AD71&gt;0,1,0)</f>
        <v>0</v>
      </c>
      <c r="P105">
        <f>IF('Raw data'!AE71&gt;0,1,0)</f>
        <v>0</v>
      </c>
      <c r="Q105">
        <f t="shared" si="16"/>
        <v>2</v>
      </c>
      <c r="R105" s="30">
        <f t="shared" si="17"/>
        <v>0.2857142857142857</v>
      </c>
      <c r="S105">
        <f t="shared" si="18"/>
        <v>5</v>
      </c>
      <c r="T105" s="30">
        <f t="shared" si="19"/>
        <v>0.7142857142857143</v>
      </c>
      <c r="U105" s="30">
        <f t="shared" si="20"/>
        <v>0.4285714285714286</v>
      </c>
      <c r="V105" s="30">
        <f t="shared" si="21"/>
        <v>0.6</v>
      </c>
      <c r="W105" s="30"/>
      <c r="X105" s="29">
        <f>'Raw data'!W71</f>
        <v>-2</v>
      </c>
      <c r="Y105" s="29">
        <f>'Raw data'!AD71</f>
        <v>-2</v>
      </c>
      <c r="Z105" s="29">
        <f t="shared" si="22"/>
        <v>0</v>
      </c>
      <c r="AA105" s="29"/>
      <c r="AC105">
        <f t="shared" si="23"/>
        <v>0</v>
      </c>
      <c r="AD105">
        <f t="shared" si="24"/>
        <v>0</v>
      </c>
      <c r="AE105">
        <f t="shared" si="25"/>
        <v>1</v>
      </c>
      <c r="AF105">
        <f t="shared" si="26"/>
        <v>1</v>
      </c>
    </row>
    <row r="106" spans="1:32" x14ac:dyDescent="0.35">
      <c r="A106" s="29">
        <f>'Raw data'!A72</f>
        <v>114364091847</v>
      </c>
      <c r="B106">
        <f>'Raw data'!Q72</f>
        <v>1</v>
      </c>
      <c r="C106">
        <f>IF(OR('Raw data'!R72=1,'Raw data'!R72=2),1,0)</f>
        <v>0</v>
      </c>
      <c r="D106">
        <f>IF('Raw data'!S72='Raw data'!S$2,1,0)</f>
        <v>1</v>
      </c>
      <c r="E106">
        <f>IF('Raw data'!T72='Raw data'!T$2,1,0)</f>
        <v>0</v>
      </c>
      <c r="F106">
        <f>IF('Raw data'!U72='Raw data'!U$2,1,0)</f>
        <v>1</v>
      </c>
      <c r="G106">
        <f>IF('Raw data'!V72&lt;0,1,0)</f>
        <v>1</v>
      </c>
      <c r="H106">
        <f>IF('Raw data'!W72&gt;0,1,0)</f>
        <v>1</v>
      </c>
      <c r="I106">
        <f>IF('Raw data'!X72&gt;0,1,0)</f>
        <v>1</v>
      </c>
      <c r="J106">
        <f>IF(OR('Raw data'!Y72=1,'Raw data'!Y72=2),1,0)</f>
        <v>1</v>
      </c>
      <c r="K106">
        <f>IF('Raw data'!Z72='Raw data'!Z$2,1,0)</f>
        <v>1</v>
      </c>
      <c r="L106">
        <f>IF('Raw data'!AA72='Raw data'!AA$2,1,0)</f>
        <v>0</v>
      </c>
      <c r="M106">
        <f>IF('Raw data'!AB72='Raw data'!AB$2,1,0)</f>
        <v>1</v>
      </c>
      <c r="N106">
        <f>IF('Raw data'!AC72&lt;0,1,0)</f>
        <v>1</v>
      </c>
      <c r="O106">
        <f>IF('Raw data'!AD72&gt;0,1,0)</f>
        <v>1</v>
      </c>
      <c r="P106">
        <f>IF('Raw data'!AE72&gt;0,1,0)</f>
        <v>1</v>
      </c>
      <c r="Q106">
        <f t="shared" si="16"/>
        <v>5</v>
      </c>
      <c r="R106" s="30">
        <f t="shared" si="17"/>
        <v>0.7142857142857143</v>
      </c>
      <c r="S106">
        <f t="shared" si="18"/>
        <v>6</v>
      </c>
      <c r="T106" s="30">
        <f t="shared" si="19"/>
        <v>0.8571428571428571</v>
      </c>
      <c r="U106" s="30">
        <f t="shared" si="20"/>
        <v>0.14285714285714279</v>
      </c>
      <c r="V106" s="30">
        <f t="shared" si="21"/>
        <v>0.5</v>
      </c>
      <c r="W106" s="30"/>
      <c r="X106" s="29">
        <f>'Raw data'!W72</f>
        <v>1</v>
      </c>
      <c r="Y106" s="29">
        <f>'Raw data'!AD72</f>
        <v>2</v>
      </c>
      <c r="Z106" s="29">
        <f t="shared" si="22"/>
        <v>1</v>
      </c>
      <c r="AA106" s="29"/>
      <c r="AC106">
        <f t="shared" si="23"/>
        <v>1</v>
      </c>
      <c r="AD106">
        <f t="shared" si="24"/>
        <v>1</v>
      </c>
      <c r="AE106">
        <f t="shared" si="25"/>
        <v>0</v>
      </c>
      <c r="AF106">
        <f t="shared" si="26"/>
        <v>0</v>
      </c>
    </row>
    <row r="107" spans="1:32" x14ac:dyDescent="0.35">
      <c r="A107" s="29">
        <f>'Raw data'!A73</f>
        <v>114364091948</v>
      </c>
      <c r="B107">
        <f>'Raw data'!Q73</f>
        <v>1</v>
      </c>
      <c r="C107">
        <f>IF(OR('Raw data'!R73=1,'Raw data'!R73=2),1,0)</f>
        <v>0</v>
      </c>
      <c r="D107">
        <f>IF('Raw data'!S73='Raw data'!S$2,1,0)</f>
        <v>0</v>
      </c>
      <c r="E107">
        <f>IF('Raw data'!T73='Raw data'!T$2,1,0)</f>
        <v>0</v>
      </c>
      <c r="F107">
        <f>IF('Raw data'!U73='Raw data'!U$2,1,0)</f>
        <v>0</v>
      </c>
      <c r="G107">
        <f>IF('Raw data'!V73&lt;0,1,0)</f>
        <v>1</v>
      </c>
      <c r="H107">
        <f>IF('Raw data'!W73&gt;0,1,0)</f>
        <v>0</v>
      </c>
      <c r="I107">
        <f>IF('Raw data'!X73&gt;0,1,0)</f>
        <v>0</v>
      </c>
      <c r="J107">
        <f>IF(OR('Raw data'!Y73=1,'Raw data'!Y73=2),1,0)</f>
        <v>1</v>
      </c>
      <c r="K107">
        <f>IF('Raw data'!Z73='Raw data'!Z$2,1,0)</f>
        <v>1</v>
      </c>
      <c r="L107">
        <f>IF('Raw data'!AA73='Raw data'!AA$2,1,0)</f>
        <v>1</v>
      </c>
      <c r="M107">
        <f>IF('Raw data'!AB73='Raw data'!AB$2,1,0)</f>
        <v>1</v>
      </c>
      <c r="N107">
        <f>IF('Raw data'!AC73&lt;0,1,0)</f>
        <v>0</v>
      </c>
      <c r="O107">
        <f>IF('Raw data'!AD73&gt;0,1,0)</f>
        <v>0</v>
      </c>
      <c r="P107">
        <f>IF('Raw data'!AE73&gt;0,1,0)</f>
        <v>0</v>
      </c>
      <c r="Q107">
        <f t="shared" si="16"/>
        <v>1</v>
      </c>
      <c r="R107" s="30">
        <f t="shared" si="17"/>
        <v>0.14285714285714285</v>
      </c>
      <c r="S107">
        <f t="shared" si="18"/>
        <v>4</v>
      </c>
      <c r="T107" s="30">
        <f t="shared" si="19"/>
        <v>0.5714285714285714</v>
      </c>
      <c r="U107" s="30">
        <f t="shared" si="20"/>
        <v>0.42857142857142855</v>
      </c>
      <c r="V107" s="30">
        <f t="shared" si="21"/>
        <v>0.5</v>
      </c>
      <c r="W107" s="30"/>
      <c r="X107" s="29">
        <f>'Raw data'!W73</f>
        <v>-2</v>
      </c>
      <c r="Y107" s="29">
        <f>'Raw data'!AD73</f>
        <v>-2</v>
      </c>
      <c r="Z107" s="29">
        <f t="shared" si="22"/>
        <v>0</v>
      </c>
      <c r="AA107" s="29"/>
      <c r="AC107">
        <f t="shared" si="23"/>
        <v>0</v>
      </c>
      <c r="AD107">
        <f t="shared" si="24"/>
        <v>0</v>
      </c>
      <c r="AE107">
        <f t="shared" si="25"/>
        <v>1</v>
      </c>
      <c r="AF107">
        <f t="shared" si="26"/>
        <v>1</v>
      </c>
    </row>
    <row r="108" spans="1:32" x14ac:dyDescent="0.35">
      <c r="A108" s="29">
        <f>'Raw data'!A74</f>
        <v>114364091871</v>
      </c>
      <c r="B108">
        <f>'Raw data'!Q74</f>
        <v>1</v>
      </c>
      <c r="C108">
        <f>IF(OR('Raw data'!R74=1,'Raw data'!R74=2),1,0)</f>
        <v>0</v>
      </c>
      <c r="D108">
        <f>IF('Raw data'!S74='Raw data'!S$2,1,0)</f>
        <v>0</v>
      </c>
      <c r="E108">
        <f>IF('Raw data'!T74='Raw data'!T$2,1,0)</f>
        <v>0</v>
      </c>
      <c r="F108">
        <f>IF('Raw data'!U74='Raw data'!U$2,1,0)</f>
        <v>0</v>
      </c>
      <c r="G108">
        <f>IF('Raw data'!V74&lt;0,1,0)</f>
        <v>0</v>
      </c>
      <c r="H108">
        <f>IF('Raw data'!W74&gt;0,1,0)</f>
        <v>0</v>
      </c>
      <c r="I108">
        <f>IF('Raw data'!X74&gt;0,1,0)</f>
        <v>0</v>
      </c>
      <c r="J108">
        <f>IF(OR('Raw data'!Y74=1,'Raw data'!Y74=2),1,0)</f>
        <v>1</v>
      </c>
      <c r="K108">
        <f>IF('Raw data'!Z74='Raw data'!Z$2,1,0)</f>
        <v>1</v>
      </c>
      <c r="L108">
        <f>IF('Raw data'!AA74='Raw data'!AA$2,1,0)</f>
        <v>1</v>
      </c>
      <c r="M108">
        <f>IF('Raw data'!AB74='Raw data'!AB$2,1,0)</f>
        <v>1</v>
      </c>
      <c r="N108">
        <f>IF('Raw data'!AC74&lt;0,1,0)</f>
        <v>1</v>
      </c>
      <c r="O108">
        <f>IF('Raw data'!AD74&gt;0,1,0)</f>
        <v>0</v>
      </c>
      <c r="P108">
        <f>IF('Raw data'!AE74&gt;0,1,0)</f>
        <v>0</v>
      </c>
      <c r="Q108">
        <f t="shared" si="16"/>
        <v>0</v>
      </c>
      <c r="R108" s="30">
        <f t="shared" si="17"/>
        <v>0</v>
      </c>
      <c r="S108">
        <f t="shared" si="18"/>
        <v>5</v>
      </c>
      <c r="T108" s="30">
        <f t="shared" si="19"/>
        <v>0.7142857142857143</v>
      </c>
      <c r="U108" s="30">
        <f t="shared" si="20"/>
        <v>0.7142857142857143</v>
      </c>
      <c r="V108" s="30">
        <f t="shared" si="21"/>
        <v>0.7142857142857143</v>
      </c>
      <c r="W108" s="30"/>
      <c r="X108" s="29">
        <f>'Raw data'!W74</f>
        <v>-2</v>
      </c>
      <c r="Y108" s="29">
        <f>'Raw data'!AD74</f>
        <v>-2</v>
      </c>
      <c r="Z108" s="29">
        <f t="shared" si="22"/>
        <v>0</v>
      </c>
      <c r="AA108" s="29"/>
      <c r="AC108">
        <f t="shared" si="23"/>
        <v>0</v>
      </c>
      <c r="AD108">
        <f t="shared" si="24"/>
        <v>0</v>
      </c>
      <c r="AE108">
        <f t="shared" si="25"/>
        <v>1</v>
      </c>
      <c r="AF108">
        <f t="shared" si="26"/>
        <v>1</v>
      </c>
    </row>
    <row r="109" spans="1:32" x14ac:dyDescent="0.35">
      <c r="A109" s="29">
        <f>'Raw data'!A75</f>
        <v>114364092023</v>
      </c>
      <c r="B109">
        <f>'Raw data'!Q75</f>
        <v>1</v>
      </c>
      <c r="C109">
        <f>IF(OR('Raw data'!R75=1,'Raw data'!R75=2),1,0)</f>
        <v>0</v>
      </c>
      <c r="D109">
        <f>IF('Raw data'!S75='Raw data'!S$2,1,0)</f>
        <v>1</v>
      </c>
      <c r="E109">
        <f>IF('Raw data'!T75='Raw data'!T$2,1,0)</f>
        <v>1</v>
      </c>
      <c r="F109">
        <f>IF('Raw data'!U75='Raw data'!U$2,1,0)</f>
        <v>0</v>
      </c>
      <c r="G109">
        <f>IF('Raw data'!V75&lt;0,1,0)</f>
        <v>0</v>
      </c>
      <c r="H109">
        <f>IF('Raw data'!W75&gt;0,1,0)</f>
        <v>0</v>
      </c>
      <c r="I109">
        <f>IF('Raw data'!X75&gt;0,1,0)</f>
        <v>1</v>
      </c>
      <c r="J109">
        <f>IF(OR('Raw data'!Y75=1,'Raw data'!Y75=2),1,0)</f>
        <v>1</v>
      </c>
      <c r="K109">
        <f>IF('Raw data'!Z75='Raw data'!Z$2,1,0)</f>
        <v>1</v>
      </c>
      <c r="L109">
        <f>IF('Raw data'!AA75='Raw data'!AA$2,1,0)</f>
        <v>1</v>
      </c>
      <c r="M109">
        <f>IF('Raw data'!AB75='Raw data'!AB$2,1,0)</f>
        <v>1</v>
      </c>
      <c r="N109">
        <f>IF('Raw data'!AC75&lt;0,1,0)</f>
        <v>1</v>
      </c>
      <c r="O109">
        <f>IF('Raw data'!AD75&gt;0,1,0)</f>
        <v>0</v>
      </c>
      <c r="P109">
        <f>IF('Raw data'!AE75&gt;0,1,0)</f>
        <v>1</v>
      </c>
      <c r="Q109">
        <f t="shared" si="16"/>
        <v>3</v>
      </c>
      <c r="R109" s="30">
        <f t="shared" si="17"/>
        <v>0.42857142857142855</v>
      </c>
      <c r="S109">
        <f t="shared" si="18"/>
        <v>6</v>
      </c>
      <c r="T109" s="30">
        <f t="shared" si="19"/>
        <v>0.8571428571428571</v>
      </c>
      <c r="U109" s="30">
        <f t="shared" si="20"/>
        <v>0.42857142857142855</v>
      </c>
      <c r="V109" s="30">
        <f t="shared" si="21"/>
        <v>0.75</v>
      </c>
      <c r="W109" s="30"/>
      <c r="X109" s="29">
        <f>'Raw data'!W75</f>
        <v>-2</v>
      </c>
      <c r="Y109" s="29">
        <f>'Raw data'!AD75</f>
        <v>-2</v>
      </c>
      <c r="Z109" s="29">
        <f t="shared" si="22"/>
        <v>0</v>
      </c>
      <c r="AA109" s="29"/>
      <c r="AC109">
        <f t="shared" si="23"/>
        <v>0</v>
      </c>
      <c r="AD109">
        <f t="shared" si="24"/>
        <v>0</v>
      </c>
      <c r="AE109">
        <f t="shared" si="25"/>
        <v>1</v>
      </c>
      <c r="AF109">
        <f t="shared" si="26"/>
        <v>1</v>
      </c>
    </row>
    <row r="110" spans="1:32" x14ac:dyDescent="0.35">
      <c r="A110" s="29">
        <f>'Raw data'!A76</f>
        <v>114364091954</v>
      </c>
      <c r="B110">
        <f>'Raw data'!Q76</f>
        <v>1</v>
      </c>
      <c r="C110">
        <f>IF(OR('Raw data'!R76=1,'Raw data'!R76=2),1,0)</f>
        <v>0</v>
      </c>
      <c r="D110">
        <f>IF('Raw data'!S76='Raw data'!S$2,1,0)</f>
        <v>0</v>
      </c>
      <c r="E110">
        <f>IF('Raw data'!T76='Raw data'!T$2,1,0)</f>
        <v>1</v>
      </c>
      <c r="F110">
        <f>IF('Raw data'!U76='Raw data'!U$2,1,0)</f>
        <v>0</v>
      </c>
      <c r="G110">
        <f>IF('Raw data'!V76&lt;0,1,0)</f>
        <v>0</v>
      </c>
      <c r="H110">
        <f>IF('Raw data'!W76&gt;0,1,0)</f>
        <v>0</v>
      </c>
      <c r="I110">
        <f>IF('Raw data'!X76&gt;0,1,0)</f>
        <v>1</v>
      </c>
      <c r="J110">
        <f>IF(OR('Raw data'!Y76=1,'Raw data'!Y76=2),1,0)</f>
        <v>1</v>
      </c>
      <c r="K110">
        <f>IF('Raw data'!Z76='Raw data'!Z$2,1,0)</f>
        <v>1</v>
      </c>
      <c r="L110">
        <f>IF('Raw data'!AA76='Raw data'!AA$2,1,0)</f>
        <v>1</v>
      </c>
      <c r="M110">
        <f>IF('Raw data'!AB76='Raw data'!AB$2,1,0)</f>
        <v>1</v>
      </c>
      <c r="N110">
        <f>IF('Raw data'!AC76&lt;0,1,0)</f>
        <v>1</v>
      </c>
      <c r="O110">
        <f>IF('Raw data'!AD76&gt;0,1,0)</f>
        <v>0</v>
      </c>
      <c r="P110">
        <f>IF('Raw data'!AE76&gt;0,1,0)</f>
        <v>1</v>
      </c>
      <c r="Q110">
        <f t="shared" ref="Q110:Q134" si="27">SUM(C110:I110)</f>
        <v>2</v>
      </c>
      <c r="R110" s="30">
        <f t="shared" ref="R110:R134" si="28">Q110/7</f>
        <v>0.2857142857142857</v>
      </c>
      <c r="S110">
        <f t="shared" ref="S110:S134" si="29">SUM(J110:P110)</f>
        <v>6</v>
      </c>
      <c r="T110" s="30">
        <f t="shared" ref="T110:T134" si="30">S110/7</f>
        <v>0.8571428571428571</v>
      </c>
      <c r="U110" s="30">
        <f t="shared" ref="U110:U134" si="31">T110-R110</f>
        <v>0.5714285714285714</v>
      </c>
      <c r="V110" s="30">
        <f t="shared" ref="V110:V134" si="32">(S110-Q110)/(7-Q110)</f>
        <v>0.8</v>
      </c>
      <c r="W110" s="30"/>
      <c r="X110" s="29">
        <f>'Raw data'!W76</f>
        <v>-2</v>
      </c>
      <c r="Y110" s="29">
        <f>'Raw data'!AD76</f>
        <v>-2</v>
      </c>
      <c r="Z110" s="29">
        <f t="shared" ref="Z110:Z134" si="33">Y110-X110</f>
        <v>0</v>
      </c>
      <c r="AA110" s="29"/>
      <c r="AC110">
        <f t="shared" ref="AC110:AC134" si="34">IF(X110&gt;0,1,0)</f>
        <v>0</v>
      </c>
      <c r="AD110">
        <f t="shared" ref="AD110:AD134" si="35">IF(Y110&gt;0,1,0)</f>
        <v>0</v>
      </c>
      <c r="AE110">
        <f t="shared" ref="AE110:AE134" si="36">IF(X110&lt;0,1,0)</f>
        <v>1</v>
      </c>
      <c r="AF110">
        <f t="shared" ref="AF110:AF134" si="37">IF(Y110&lt;0,1,0)</f>
        <v>1</v>
      </c>
    </row>
    <row r="111" spans="1:32" x14ac:dyDescent="0.35">
      <c r="A111" s="29">
        <f>'Raw data'!A77</f>
        <v>114364091921</v>
      </c>
      <c r="B111">
        <f>'Raw data'!Q77</f>
        <v>1</v>
      </c>
      <c r="C111">
        <f>IF(OR('Raw data'!R77=1,'Raw data'!R77=2),1,0)</f>
        <v>0</v>
      </c>
      <c r="D111">
        <f>IF('Raw data'!S77='Raw data'!S$2,1,0)</f>
        <v>0</v>
      </c>
      <c r="E111">
        <f>IF('Raw data'!T77='Raw data'!T$2,1,0)</f>
        <v>0</v>
      </c>
      <c r="F111">
        <f>IF('Raw data'!U77='Raw data'!U$2,1,0)</f>
        <v>0</v>
      </c>
      <c r="G111">
        <f>IF('Raw data'!V77&lt;0,1,0)</f>
        <v>1</v>
      </c>
      <c r="H111">
        <f>IF('Raw data'!W77&gt;0,1,0)</f>
        <v>0</v>
      </c>
      <c r="I111">
        <f>IF('Raw data'!X77&gt;0,1,0)</f>
        <v>1</v>
      </c>
      <c r="J111">
        <f>IF(OR('Raw data'!Y77=1,'Raw data'!Y77=2),1,0)</f>
        <v>1</v>
      </c>
      <c r="K111">
        <f>IF('Raw data'!Z77='Raw data'!Z$2,1,0)</f>
        <v>1</v>
      </c>
      <c r="L111">
        <f>IF('Raw data'!AA77='Raw data'!AA$2,1,0)</f>
        <v>1</v>
      </c>
      <c r="M111">
        <f>IF('Raw data'!AB77='Raw data'!AB$2,1,0)</f>
        <v>1</v>
      </c>
      <c r="N111">
        <f>IF('Raw data'!AC77&lt;0,1,0)</f>
        <v>1</v>
      </c>
      <c r="O111">
        <f>IF('Raw data'!AD77&gt;0,1,0)</f>
        <v>0</v>
      </c>
      <c r="P111">
        <f>IF('Raw data'!AE77&gt;0,1,0)</f>
        <v>1</v>
      </c>
      <c r="Q111">
        <f t="shared" si="27"/>
        <v>2</v>
      </c>
      <c r="R111" s="30">
        <f t="shared" si="28"/>
        <v>0.2857142857142857</v>
      </c>
      <c r="S111">
        <f t="shared" si="29"/>
        <v>6</v>
      </c>
      <c r="T111" s="30">
        <f t="shared" si="30"/>
        <v>0.8571428571428571</v>
      </c>
      <c r="U111" s="30">
        <f t="shared" si="31"/>
        <v>0.5714285714285714</v>
      </c>
      <c r="V111" s="30">
        <f t="shared" si="32"/>
        <v>0.8</v>
      </c>
      <c r="W111" s="30"/>
      <c r="X111" s="29">
        <f>'Raw data'!W77</f>
        <v>-2</v>
      </c>
      <c r="Y111" s="29">
        <f>'Raw data'!AD77</f>
        <v>-1</v>
      </c>
      <c r="Z111" s="29">
        <f t="shared" si="33"/>
        <v>1</v>
      </c>
      <c r="AA111" s="29"/>
      <c r="AC111">
        <f t="shared" si="34"/>
        <v>0</v>
      </c>
      <c r="AD111">
        <f t="shared" si="35"/>
        <v>0</v>
      </c>
      <c r="AE111">
        <f t="shared" si="36"/>
        <v>1</v>
      </c>
      <c r="AF111">
        <f t="shared" si="37"/>
        <v>1</v>
      </c>
    </row>
    <row r="112" spans="1:32" x14ac:dyDescent="0.35">
      <c r="A112" s="29">
        <f>'Raw data'!A78</f>
        <v>114364091816</v>
      </c>
      <c r="B112">
        <f>'Raw data'!Q78</f>
        <v>1</v>
      </c>
      <c r="C112">
        <f>IF(OR('Raw data'!R78=1,'Raw data'!R78=2),1,0)</f>
        <v>0</v>
      </c>
      <c r="D112">
        <f>IF('Raw data'!S78='Raw data'!S$2,1,0)</f>
        <v>1</v>
      </c>
      <c r="E112">
        <f>IF('Raw data'!T78='Raw data'!T$2,1,0)</f>
        <v>0</v>
      </c>
      <c r="F112">
        <f>IF('Raw data'!U78='Raw data'!U$2,1,0)</f>
        <v>0</v>
      </c>
      <c r="G112">
        <f>IF('Raw data'!V78&lt;0,1,0)</f>
        <v>0</v>
      </c>
      <c r="H112">
        <f>IF('Raw data'!W78&gt;0,1,0)</f>
        <v>0</v>
      </c>
      <c r="I112">
        <f>IF('Raw data'!X78&gt;0,1,0)</f>
        <v>1</v>
      </c>
      <c r="J112">
        <f>IF(OR('Raw data'!Y78=1,'Raw data'!Y78=2),1,0)</f>
        <v>1</v>
      </c>
      <c r="K112">
        <f>IF('Raw data'!Z78='Raw data'!Z$2,1,0)</f>
        <v>1</v>
      </c>
      <c r="L112">
        <f>IF('Raw data'!AA78='Raw data'!AA$2,1,0)</f>
        <v>0</v>
      </c>
      <c r="M112">
        <f>IF('Raw data'!AB78='Raw data'!AB$2,1,0)</f>
        <v>1</v>
      </c>
      <c r="N112">
        <f>IF('Raw data'!AC78&lt;0,1,0)</f>
        <v>1</v>
      </c>
      <c r="O112">
        <f>IF('Raw data'!AD78&gt;0,1,0)</f>
        <v>0</v>
      </c>
      <c r="P112">
        <f>IF('Raw data'!AE78&gt;0,1,0)</f>
        <v>0</v>
      </c>
      <c r="Q112">
        <f t="shared" si="27"/>
        <v>2</v>
      </c>
      <c r="R112" s="30">
        <f t="shared" si="28"/>
        <v>0.2857142857142857</v>
      </c>
      <c r="S112">
        <f t="shared" si="29"/>
        <v>4</v>
      </c>
      <c r="T112" s="30">
        <f t="shared" si="30"/>
        <v>0.5714285714285714</v>
      </c>
      <c r="U112" s="30">
        <f t="shared" si="31"/>
        <v>0.2857142857142857</v>
      </c>
      <c r="V112" s="30">
        <f t="shared" si="32"/>
        <v>0.4</v>
      </c>
      <c r="W112" s="30"/>
      <c r="X112" s="29">
        <f>'Raw data'!W78</f>
        <v>-2</v>
      </c>
      <c r="Y112" s="29">
        <f>'Raw data'!AD78</f>
        <v>-2</v>
      </c>
      <c r="Z112" s="29">
        <f t="shared" si="33"/>
        <v>0</v>
      </c>
      <c r="AA112" s="29"/>
      <c r="AC112">
        <f t="shared" si="34"/>
        <v>0</v>
      </c>
      <c r="AD112">
        <f t="shared" si="35"/>
        <v>0</v>
      </c>
      <c r="AE112">
        <f t="shared" si="36"/>
        <v>1</v>
      </c>
      <c r="AF112">
        <f t="shared" si="37"/>
        <v>1</v>
      </c>
    </row>
    <row r="113" spans="1:32" x14ac:dyDescent="0.35">
      <c r="A113" s="29">
        <f>'Raw data'!A79</f>
        <v>114364091849</v>
      </c>
      <c r="B113">
        <f>'Raw data'!Q79</f>
        <v>1</v>
      </c>
      <c r="C113">
        <f>IF(OR('Raw data'!R79=1,'Raw data'!R79=2),1,0)</f>
        <v>0</v>
      </c>
      <c r="D113">
        <f>IF('Raw data'!S79='Raw data'!S$2,1,0)</f>
        <v>0</v>
      </c>
      <c r="E113">
        <f>IF('Raw data'!T79='Raw data'!T$2,1,0)</f>
        <v>0</v>
      </c>
      <c r="F113">
        <f>IF('Raw data'!U79='Raw data'!U$2,1,0)</f>
        <v>1</v>
      </c>
      <c r="G113">
        <f>IF('Raw data'!V79&lt;0,1,0)</f>
        <v>0</v>
      </c>
      <c r="H113">
        <f>IF('Raw data'!W79&gt;0,1,0)</f>
        <v>0</v>
      </c>
      <c r="I113">
        <f>IF('Raw data'!X79&gt;0,1,0)</f>
        <v>1</v>
      </c>
      <c r="J113">
        <f>IF(OR('Raw data'!Y79=1,'Raw data'!Y79=2),1,0)</f>
        <v>1</v>
      </c>
      <c r="K113">
        <f>IF('Raw data'!Z79='Raw data'!Z$2,1,0)</f>
        <v>1</v>
      </c>
      <c r="L113">
        <f>IF('Raw data'!AA79='Raw data'!AA$2,1,0)</f>
        <v>1</v>
      </c>
      <c r="M113">
        <f>IF('Raw data'!AB79='Raw data'!AB$2,1,0)</f>
        <v>1</v>
      </c>
      <c r="N113">
        <f>IF('Raw data'!AC79&lt;0,1,0)</f>
        <v>1</v>
      </c>
      <c r="O113">
        <f>IF('Raw data'!AD79&gt;0,1,0)</f>
        <v>0</v>
      </c>
      <c r="P113">
        <f>IF('Raw data'!AE79&gt;0,1,0)</f>
        <v>1</v>
      </c>
      <c r="Q113">
        <f t="shared" si="27"/>
        <v>2</v>
      </c>
      <c r="R113" s="30">
        <f t="shared" si="28"/>
        <v>0.2857142857142857</v>
      </c>
      <c r="S113">
        <f t="shared" si="29"/>
        <v>6</v>
      </c>
      <c r="T113" s="30">
        <f t="shared" si="30"/>
        <v>0.8571428571428571</v>
      </c>
      <c r="U113" s="30">
        <f t="shared" si="31"/>
        <v>0.5714285714285714</v>
      </c>
      <c r="V113" s="30">
        <f t="shared" si="32"/>
        <v>0.8</v>
      </c>
      <c r="W113" s="30"/>
      <c r="X113" s="29">
        <f>'Raw data'!W79</f>
        <v>-2</v>
      </c>
      <c r="Y113" s="29">
        <f>'Raw data'!AD79</f>
        <v>-2</v>
      </c>
      <c r="Z113" s="29">
        <f t="shared" si="33"/>
        <v>0</v>
      </c>
      <c r="AA113" s="29"/>
      <c r="AC113">
        <f t="shared" si="34"/>
        <v>0</v>
      </c>
      <c r="AD113">
        <f t="shared" si="35"/>
        <v>0</v>
      </c>
      <c r="AE113">
        <f t="shared" si="36"/>
        <v>1</v>
      </c>
      <c r="AF113">
        <f t="shared" si="37"/>
        <v>1</v>
      </c>
    </row>
    <row r="114" spans="1:32" x14ac:dyDescent="0.35">
      <c r="A114" s="29">
        <f>'Raw data'!A80</f>
        <v>114364091835</v>
      </c>
      <c r="B114">
        <f>'Raw data'!Q80</f>
        <v>1</v>
      </c>
      <c r="C114">
        <f>IF(OR('Raw data'!R80=1,'Raw data'!R80=2),1,0)</f>
        <v>0</v>
      </c>
      <c r="D114">
        <f>IF('Raw data'!S80='Raw data'!S$2,1,0)</f>
        <v>0</v>
      </c>
      <c r="E114">
        <f>IF('Raw data'!T80='Raw data'!T$2,1,0)</f>
        <v>1</v>
      </c>
      <c r="F114">
        <f>IF('Raw data'!U80='Raw data'!U$2,1,0)</f>
        <v>1</v>
      </c>
      <c r="G114">
        <f>IF('Raw data'!V80&lt;0,1,0)</f>
        <v>0</v>
      </c>
      <c r="H114">
        <f>IF('Raw data'!W80&gt;0,1,0)</f>
        <v>0</v>
      </c>
      <c r="I114">
        <f>IF('Raw data'!X80&gt;0,1,0)</f>
        <v>0</v>
      </c>
      <c r="J114">
        <f>IF(OR('Raw data'!Y80=1,'Raw data'!Y80=2),1,0)</f>
        <v>1</v>
      </c>
      <c r="K114">
        <f>IF('Raw data'!Z80='Raw data'!Z$2,1,0)</f>
        <v>1</v>
      </c>
      <c r="L114">
        <f>IF('Raw data'!AA80='Raw data'!AA$2,1,0)</f>
        <v>1</v>
      </c>
      <c r="M114">
        <f>IF('Raw data'!AB80='Raw data'!AB$2,1,0)</f>
        <v>1</v>
      </c>
      <c r="N114">
        <f>IF('Raw data'!AC80&lt;0,1,0)</f>
        <v>1</v>
      </c>
      <c r="O114">
        <f>IF('Raw data'!AD80&gt;0,1,0)</f>
        <v>0</v>
      </c>
      <c r="P114">
        <f>IF('Raw data'!AE80&gt;0,1,0)</f>
        <v>1</v>
      </c>
      <c r="Q114">
        <f t="shared" si="27"/>
        <v>2</v>
      </c>
      <c r="R114" s="30">
        <f t="shared" si="28"/>
        <v>0.2857142857142857</v>
      </c>
      <c r="S114">
        <f t="shared" si="29"/>
        <v>6</v>
      </c>
      <c r="T114" s="30">
        <f t="shared" si="30"/>
        <v>0.8571428571428571</v>
      </c>
      <c r="U114" s="30">
        <f t="shared" si="31"/>
        <v>0.5714285714285714</v>
      </c>
      <c r="V114" s="30">
        <f t="shared" si="32"/>
        <v>0.8</v>
      </c>
      <c r="W114" s="30"/>
      <c r="X114" s="29">
        <f>'Raw data'!W80</f>
        <v>-1</v>
      </c>
      <c r="Y114" s="29">
        <f>'Raw data'!AD80</f>
        <v>0</v>
      </c>
      <c r="Z114" s="29">
        <f t="shared" si="33"/>
        <v>1</v>
      </c>
      <c r="AA114" s="29"/>
      <c r="AC114">
        <f t="shared" si="34"/>
        <v>0</v>
      </c>
      <c r="AD114">
        <f t="shared" si="35"/>
        <v>0</v>
      </c>
      <c r="AE114">
        <f t="shared" si="36"/>
        <v>1</v>
      </c>
      <c r="AF114">
        <f t="shared" si="37"/>
        <v>0</v>
      </c>
    </row>
    <row r="115" spans="1:32" x14ac:dyDescent="0.35">
      <c r="A115" s="29">
        <f>'Raw data'!A81</f>
        <v>114364092428</v>
      </c>
      <c r="B115">
        <f>'Raw data'!Q81</f>
        <v>1</v>
      </c>
      <c r="C115">
        <f>IF(OR('Raw data'!R81=1,'Raw data'!R81=2),1,0)</f>
        <v>1</v>
      </c>
      <c r="D115">
        <f>IF('Raw data'!S81='Raw data'!S$2,1,0)</f>
        <v>1</v>
      </c>
      <c r="E115">
        <f>IF('Raw data'!T81='Raw data'!T$2,1,0)</f>
        <v>1</v>
      </c>
      <c r="F115">
        <f>IF('Raw data'!U81='Raw data'!U$2,1,0)</f>
        <v>1</v>
      </c>
      <c r="G115">
        <f>IF('Raw data'!V81&lt;0,1,0)</f>
        <v>0</v>
      </c>
      <c r="H115">
        <f>IF('Raw data'!W81&gt;0,1,0)</f>
        <v>0</v>
      </c>
      <c r="I115">
        <f>IF('Raw data'!X81&gt;0,1,0)</f>
        <v>1</v>
      </c>
      <c r="J115">
        <f>IF(OR('Raw data'!Y81=1,'Raw data'!Y81=2),1,0)</f>
        <v>1</v>
      </c>
      <c r="K115">
        <f>IF('Raw data'!Z81='Raw data'!Z$2,1,0)</f>
        <v>1</v>
      </c>
      <c r="L115">
        <f>IF('Raw data'!AA81='Raw data'!AA$2,1,0)</f>
        <v>1</v>
      </c>
      <c r="M115">
        <f>IF('Raw data'!AB81='Raw data'!AB$2,1,0)</f>
        <v>1</v>
      </c>
      <c r="N115">
        <f>IF('Raw data'!AC81&lt;0,1,0)</f>
        <v>0</v>
      </c>
      <c r="O115">
        <f>IF('Raw data'!AD81&gt;0,1,0)</f>
        <v>0</v>
      </c>
      <c r="P115">
        <f>IF('Raw data'!AE81&gt;0,1,0)</f>
        <v>1</v>
      </c>
      <c r="Q115">
        <f t="shared" si="27"/>
        <v>5</v>
      </c>
      <c r="R115" s="30">
        <f t="shared" si="28"/>
        <v>0.7142857142857143</v>
      </c>
      <c r="S115">
        <f t="shared" si="29"/>
        <v>5</v>
      </c>
      <c r="T115" s="30">
        <f t="shared" si="30"/>
        <v>0.7142857142857143</v>
      </c>
      <c r="U115" s="30">
        <f t="shared" si="31"/>
        <v>0</v>
      </c>
      <c r="V115" s="30">
        <f t="shared" si="32"/>
        <v>0</v>
      </c>
      <c r="W115" s="30"/>
      <c r="X115" s="29">
        <f>'Raw data'!W81</f>
        <v>0</v>
      </c>
      <c r="Y115" s="29">
        <f>'Raw data'!AD81</f>
        <v>0</v>
      </c>
      <c r="Z115" s="29">
        <f t="shared" si="33"/>
        <v>0</v>
      </c>
      <c r="AA115" s="29"/>
      <c r="AC115">
        <f t="shared" si="34"/>
        <v>0</v>
      </c>
      <c r="AD115">
        <f t="shared" si="35"/>
        <v>0</v>
      </c>
      <c r="AE115">
        <f t="shared" si="36"/>
        <v>0</v>
      </c>
      <c r="AF115">
        <f t="shared" si="37"/>
        <v>0</v>
      </c>
    </row>
    <row r="116" spans="1:32" x14ac:dyDescent="0.35">
      <c r="A116" s="29">
        <f>'Raw data'!A82</f>
        <v>114364091898</v>
      </c>
      <c r="B116">
        <f>'Raw data'!Q82</f>
        <v>1</v>
      </c>
      <c r="C116">
        <f>IF(OR('Raw data'!R82=1,'Raw data'!R82=2),1,0)</f>
        <v>0</v>
      </c>
      <c r="D116">
        <f>IF('Raw data'!S82='Raw data'!S$2,1,0)</f>
        <v>1</v>
      </c>
      <c r="E116">
        <f>IF('Raw data'!T82='Raw data'!T$2,1,0)</f>
        <v>0</v>
      </c>
      <c r="F116">
        <f>IF('Raw data'!U82='Raw data'!U$2,1,0)</f>
        <v>1</v>
      </c>
      <c r="G116">
        <f>IF('Raw data'!V82&lt;0,1,0)</f>
        <v>0</v>
      </c>
      <c r="H116">
        <f>IF('Raw data'!W82&gt;0,1,0)</f>
        <v>0</v>
      </c>
      <c r="I116">
        <f>IF('Raw data'!X82&gt;0,1,0)</f>
        <v>1</v>
      </c>
      <c r="J116">
        <f>IF(OR('Raw data'!Y82=1,'Raw data'!Y82=2),1,0)</f>
        <v>1</v>
      </c>
      <c r="K116">
        <f>IF('Raw data'!Z82='Raw data'!Z$2,1,0)</f>
        <v>1</v>
      </c>
      <c r="L116">
        <f>IF('Raw data'!AA82='Raw data'!AA$2,1,0)</f>
        <v>1</v>
      </c>
      <c r="M116">
        <f>IF('Raw data'!AB82='Raw data'!AB$2,1,0)</f>
        <v>0</v>
      </c>
      <c r="N116">
        <f>IF('Raw data'!AC82&lt;0,1,0)</f>
        <v>1</v>
      </c>
      <c r="O116">
        <f>IF('Raw data'!AD82&gt;0,1,0)</f>
        <v>0</v>
      </c>
      <c r="P116">
        <f>IF('Raw data'!AE82&gt;0,1,0)</f>
        <v>1</v>
      </c>
      <c r="Q116">
        <f t="shared" si="27"/>
        <v>3</v>
      </c>
      <c r="R116" s="30">
        <f t="shared" si="28"/>
        <v>0.42857142857142855</v>
      </c>
      <c r="S116">
        <f t="shared" si="29"/>
        <v>5</v>
      </c>
      <c r="T116" s="30">
        <f t="shared" si="30"/>
        <v>0.7142857142857143</v>
      </c>
      <c r="U116" s="30">
        <f t="shared" si="31"/>
        <v>0.28571428571428575</v>
      </c>
      <c r="V116" s="30">
        <f t="shared" si="32"/>
        <v>0.5</v>
      </c>
      <c r="W116" s="30"/>
      <c r="X116" s="29">
        <f>'Raw data'!W82</f>
        <v>-1</v>
      </c>
      <c r="Y116" s="29">
        <f>'Raw data'!AD82</f>
        <v>-1</v>
      </c>
      <c r="Z116" s="29">
        <f t="shared" si="33"/>
        <v>0</v>
      </c>
      <c r="AA116" s="29"/>
      <c r="AC116">
        <f t="shared" si="34"/>
        <v>0</v>
      </c>
      <c r="AD116">
        <f t="shared" si="35"/>
        <v>0</v>
      </c>
      <c r="AE116">
        <f t="shared" si="36"/>
        <v>1</v>
      </c>
      <c r="AF116">
        <f t="shared" si="37"/>
        <v>1</v>
      </c>
    </row>
    <row r="117" spans="1:32" x14ac:dyDescent="0.35">
      <c r="A117" s="29">
        <f>'Raw data'!A83</f>
        <v>114364092530</v>
      </c>
      <c r="B117">
        <f>'Raw data'!Q83</f>
        <v>1</v>
      </c>
      <c r="C117">
        <f>IF(OR('Raw data'!R83=1,'Raw data'!R83=2),1,0)</f>
        <v>0</v>
      </c>
      <c r="D117">
        <f>IF('Raw data'!S83='Raw data'!S$2,1,0)</f>
        <v>1</v>
      </c>
      <c r="E117">
        <f>IF('Raw data'!T83='Raw data'!T$2,1,0)</f>
        <v>1</v>
      </c>
      <c r="F117">
        <f>IF('Raw data'!U83='Raw data'!U$2,1,0)</f>
        <v>1</v>
      </c>
      <c r="G117">
        <f>IF('Raw data'!V83&lt;0,1,0)</f>
        <v>1</v>
      </c>
      <c r="H117">
        <f>IF('Raw data'!W83&gt;0,1,0)</f>
        <v>0</v>
      </c>
      <c r="I117">
        <f>IF('Raw data'!X83&gt;0,1,0)</f>
        <v>1</v>
      </c>
      <c r="J117">
        <f>IF(OR('Raw data'!Y83=1,'Raw data'!Y83=2),1,0)</f>
        <v>1</v>
      </c>
      <c r="K117">
        <f>IF('Raw data'!Z83='Raw data'!Z$2,1,0)</f>
        <v>1</v>
      </c>
      <c r="L117">
        <f>IF('Raw data'!AA83='Raw data'!AA$2,1,0)</f>
        <v>1</v>
      </c>
      <c r="M117">
        <f>IF('Raw data'!AB83='Raw data'!AB$2,1,0)</f>
        <v>1</v>
      </c>
      <c r="N117">
        <f>IF('Raw data'!AC83&lt;0,1,0)</f>
        <v>1</v>
      </c>
      <c r="O117">
        <f>IF('Raw data'!AD83&gt;0,1,0)</f>
        <v>0</v>
      </c>
      <c r="P117">
        <f>IF('Raw data'!AE83&gt;0,1,0)</f>
        <v>1</v>
      </c>
      <c r="Q117">
        <f t="shared" si="27"/>
        <v>5</v>
      </c>
      <c r="R117" s="30">
        <f t="shared" si="28"/>
        <v>0.7142857142857143</v>
      </c>
      <c r="S117">
        <f t="shared" si="29"/>
        <v>6</v>
      </c>
      <c r="T117" s="30">
        <f t="shared" si="30"/>
        <v>0.8571428571428571</v>
      </c>
      <c r="U117" s="30">
        <f t="shared" si="31"/>
        <v>0.14285714285714279</v>
      </c>
      <c r="V117" s="30">
        <f t="shared" si="32"/>
        <v>0.5</v>
      </c>
      <c r="W117" s="30"/>
      <c r="X117" s="29">
        <f>'Raw data'!W83</f>
        <v>-1</v>
      </c>
      <c r="Y117" s="29">
        <f>'Raw data'!AD83</f>
        <v>-1</v>
      </c>
      <c r="Z117" s="29">
        <f t="shared" si="33"/>
        <v>0</v>
      </c>
      <c r="AA117" s="29"/>
      <c r="AC117">
        <f t="shared" si="34"/>
        <v>0</v>
      </c>
      <c r="AD117">
        <f t="shared" si="35"/>
        <v>0</v>
      </c>
      <c r="AE117">
        <f t="shared" si="36"/>
        <v>1</v>
      </c>
      <c r="AF117">
        <f t="shared" si="37"/>
        <v>1</v>
      </c>
    </row>
    <row r="118" spans="1:32" x14ac:dyDescent="0.35">
      <c r="A118" s="29">
        <f>'Raw data'!A84</f>
        <v>114364091961</v>
      </c>
      <c r="B118">
        <f>'Raw data'!Q84</f>
        <v>1</v>
      </c>
      <c r="C118">
        <f>IF(OR('Raw data'!R84=1,'Raw data'!R84=2),1,0)</f>
        <v>0</v>
      </c>
      <c r="D118">
        <f>IF('Raw data'!S84='Raw data'!S$2,1,0)</f>
        <v>0</v>
      </c>
      <c r="E118">
        <f>IF('Raw data'!T84='Raw data'!T$2,1,0)</f>
        <v>0</v>
      </c>
      <c r="F118">
        <f>IF('Raw data'!U84='Raw data'!U$2,1,0)</f>
        <v>1</v>
      </c>
      <c r="G118">
        <f>IF('Raw data'!V84&lt;0,1,0)</f>
        <v>0</v>
      </c>
      <c r="H118">
        <f>IF('Raw data'!W84&gt;0,1,0)</f>
        <v>1</v>
      </c>
      <c r="I118">
        <f>IF('Raw data'!X84&gt;0,1,0)</f>
        <v>1</v>
      </c>
      <c r="J118">
        <f>IF(OR('Raw data'!Y84=1,'Raw data'!Y84=2),1,0)</f>
        <v>1</v>
      </c>
      <c r="K118">
        <f>IF('Raw data'!Z84='Raw data'!Z$2,1,0)</f>
        <v>1</v>
      </c>
      <c r="L118">
        <f>IF('Raw data'!AA84='Raw data'!AA$2,1,0)</f>
        <v>1</v>
      </c>
      <c r="M118">
        <f>IF('Raw data'!AB84='Raw data'!AB$2,1,0)</f>
        <v>1</v>
      </c>
      <c r="N118">
        <f>IF('Raw data'!AC84&lt;0,1,0)</f>
        <v>1</v>
      </c>
      <c r="O118">
        <f>IF('Raw data'!AD84&gt;0,1,0)</f>
        <v>1</v>
      </c>
      <c r="P118">
        <f>IF('Raw data'!AE84&gt;0,1,0)</f>
        <v>1</v>
      </c>
      <c r="Q118">
        <f t="shared" si="27"/>
        <v>3</v>
      </c>
      <c r="R118" s="30">
        <f t="shared" si="28"/>
        <v>0.42857142857142855</v>
      </c>
      <c r="S118">
        <f t="shared" si="29"/>
        <v>7</v>
      </c>
      <c r="T118" s="30">
        <f t="shared" si="30"/>
        <v>1</v>
      </c>
      <c r="U118" s="30">
        <f t="shared" si="31"/>
        <v>0.5714285714285714</v>
      </c>
      <c r="V118" s="30">
        <f t="shared" si="32"/>
        <v>1</v>
      </c>
      <c r="W118" s="30"/>
      <c r="X118" s="29">
        <f>'Raw data'!W84</f>
        <v>1</v>
      </c>
      <c r="Y118" s="29">
        <f>'Raw data'!AD84</f>
        <v>1</v>
      </c>
      <c r="Z118" s="29">
        <f t="shared" si="33"/>
        <v>0</v>
      </c>
      <c r="AA118" s="29"/>
      <c r="AC118">
        <f t="shared" si="34"/>
        <v>1</v>
      </c>
      <c r="AD118">
        <f t="shared" si="35"/>
        <v>1</v>
      </c>
      <c r="AE118">
        <f t="shared" si="36"/>
        <v>0</v>
      </c>
      <c r="AF118">
        <f t="shared" si="37"/>
        <v>0</v>
      </c>
    </row>
    <row r="119" spans="1:32" x14ac:dyDescent="0.35">
      <c r="A119" s="29">
        <f>'Raw data'!A85</f>
        <v>114364092324</v>
      </c>
      <c r="B119">
        <f>'Raw data'!Q85</f>
        <v>1</v>
      </c>
      <c r="C119">
        <f>IF(OR('Raw data'!R85=1,'Raw data'!R85=2),1,0)</f>
        <v>0</v>
      </c>
      <c r="D119">
        <f>IF('Raw data'!S85='Raw data'!S$2,1,0)</f>
        <v>0</v>
      </c>
      <c r="E119">
        <f>IF('Raw data'!T85='Raw data'!T$2,1,0)</f>
        <v>0</v>
      </c>
      <c r="F119">
        <f>IF('Raw data'!U85='Raw data'!U$2,1,0)</f>
        <v>0</v>
      </c>
      <c r="G119">
        <f>IF('Raw data'!V85&lt;0,1,0)</f>
        <v>0</v>
      </c>
      <c r="H119">
        <f>IF('Raw data'!W85&gt;0,1,0)</f>
        <v>0</v>
      </c>
      <c r="I119">
        <f>IF('Raw data'!X85&gt;0,1,0)</f>
        <v>0</v>
      </c>
      <c r="J119">
        <f>IF(OR('Raw data'!Y85=1,'Raw data'!Y85=2),1,0)</f>
        <v>1</v>
      </c>
      <c r="K119">
        <f>IF('Raw data'!Z85='Raw data'!Z$2,1,0)</f>
        <v>1</v>
      </c>
      <c r="L119">
        <f>IF('Raw data'!AA85='Raw data'!AA$2,1,0)</f>
        <v>0</v>
      </c>
      <c r="M119">
        <f>IF('Raw data'!AB85='Raw data'!AB$2,1,0)</f>
        <v>1</v>
      </c>
      <c r="N119">
        <f>IF('Raw data'!AC85&lt;0,1,0)</f>
        <v>1</v>
      </c>
      <c r="O119">
        <f>IF('Raw data'!AD85&gt;0,1,0)</f>
        <v>1</v>
      </c>
      <c r="P119">
        <f>IF('Raw data'!AE85&gt;0,1,0)</f>
        <v>1</v>
      </c>
      <c r="Q119">
        <f t="shared" si="27"/>
        <v>0</v>
      </c>
      <c r="R119" s="30">
        <f t="shared" si="28"/>
        <v>0</v>
      </c>
      <c r="S119">
        <f t="shared" si="29"/>
        <v>6</v>
      </c>
      <c r="T119" s="30">
        <f t="shared" si="30"/>
        <v>0.8571428571428571</v>
      </c>
      <c r="U119" s="30">
        <f t="shared" si="31"/>
        <v>0.8571428571428571</v>
      </c>
      <c r="V119" s="30">
        <f t="shared" si="32"/>
        <v>0.8571428571428571</v>
      </c>
      <c r="W119" s="30"/>
      <c r="X119" s="29">
        <f>'Raw data'!W85</f>
        <v>-2</v>
      </c>
      <c r="Y119" s="29">
        <f>'Raw data'!AD85</f>
        <v>1</v>
      </c>
      <c r="Z119" s="29">
        <f t="shared" si="33"/>
        <v>3</v>
      </c>
      <c r="AA119" s="29"/>
      <c r="AC119">
        <f t="shared" si="34"/>
        <v>0</v>
      </c>
      <c r="AD119">
        <f t="shared" si="35"/>
        <v>1</v>
      </c>
      <c r="AE119">
        <f t="shared" si="36"/>
        <v>1</v>
      </c>
      <c r="AF119">
        <f t="shared" si="37"/>
        <v>0</v>
      </c>
    </row>
    <row r="120" spans="1:32" x14ac:dyDescent="0.35">
      <c r="A120" s="29">
        <f>'Raw data'!A86</f>
        <v>114364091914</v>
      </c>
      <c r="B120">
        <f>'Raw data'!Q86</f>
        <v>1</v>
      </c>
      <c r="C120">
        <f>IF(OR('Raw data'!R86=1,'Raw data'!R86=2),1,0)</f>
        <v>0</v>
      </c>
      <c r="D120">
        <f>IF('Raw data'!S86='Raw data'!S$2,1,0)</f>
        <v>1</v>
      </c>
      <c r="E120">
        <f>IF('Raw data'!T86='Raw data'!T$2,1,0)</f>
        <v>0</v>
      </c>
      <c r="F120">
        <f>IF('Raw data'!U86='Raw data'!U$2,1,0)</f>
        <v>1</v>
      </c>
      <c r="G120">
        <f>IF('Raw data'!V86&lt;0,1,0)</f>
        <v>0</v>
      </c>
      <c r="H120">
        <f>IF('Raw data'!W86&gt;0,1,0)</f>
        <v>1</v>
      </c>
      <c r="I120">
        <f>IF('Raw data'!X86&gt;0,1,0)</f>
        <v>1</v>
      </c>
      <c r="J120">
        <f>IF(OR('Raw data'!Y86=1,'Raw data'!Y86=2),1,0)</f>
        <v>1</v>
      </c>
      <c r="K120">
        <f>IF('Raw data'!Z86='Raw data'!Z$2,1,0)</f>
        <v>1</v>
      </c>
      <c r="L120">
        <f>IF('Raw data'!AA86='Raw data'!AA$2,1,0)</f>
        <v>1</v>
      </c>
      <c r="M120">
        <f>IF('Raw data'!AB86='Raw data'!AB$2,1,0)</f>
        <v>1</v>
      </c>
      <c r="N120">
        <f>IF('Raw data'!AC86&lt;0,1,0)</f>
        <v>1</v>
      </c>
      <c r="O120">
        <f>IF('Raw data'!AD86&gt;0,1,0)</f>
        <v>1</v>
      </c>
      <c r="P120">
        <f>IF('Raw data'!AE86&gt;0,1,0)</f>
        <v>1</v>
      </c>
      <c r="Q120">
        <f t="shared" si="27"/>
        <v>4</v>
      </c>
      <c r="R120" s="30">
        <f t="shared" si="28"/>
        <v>0.5714285714285714</v>
      </c>
      <c r="S120">
        <f t="shared" si="29"/>
        <v>7</v>
      </c>
      <c r="T120" s="30">
        <f t="shared" si="30"/>
        <v>1</v>
      </c>
      <c r="U120" s="30">
        <f t="shared" si="31"/>
        <v>0.4285714285714286</v>
      </c>
      <c r="V120" s="30">
        <f t="shared" si="32"/>
        <v>1</v>
      </c>
      <c r="W120" s="30"/>
      <c r="X120" s="29">
        <f>'Raw data'!W86</f>
        <v>2</v>
      </c>
      <c r="Y120" s="29">
        <f>'Raw data'!AD86</f>
        <v>2</v>
      </c>
      <c r="Z120" s="29">
        <f t="shared" si="33"/>
        <v>0</v>
      </c>
      <c r="AA120" s="29"/>
      <c r="AC120">
        <f t="shared" si="34"/>
        <v>1</v>
      </c>
      <c r="AD120">
        <f t="shared" si="35"/>
        <v>1</v>
      </c>
      <c r="AE120">
        <f t="shared" si="36"/>
        <v>0</v>
      </c>
      <c r="AF120">
        <f t="shared" si="37"/>
        <v>0</v>
      </c>
    </row>
    <row r="121" spans="1:32" x14ac:dyDescent="0.35">
      <c r="A121" s="29">
        <f>'Raw data'!A87</f>
        <v>114364092012</v>
      </c>
      <c r="B121">
        <f>'Raw data'!Q87</f>
        <v>1</v>
      </c>
      <c r="C121">
        <f>IF(OR('Raw data'!R87=1,'Raw data'!R87=2),1,0)</f>
        <v>0</v>
      </c>
      <c r="D121">
        <f>IF('Raw data'!S87='Raw data'!S$2,1,0)</f>
        <v>1</v>
      </c>
      <c r="E121">
        <f>IF('Raw data'!T87='Raw data'!T$2,1,0)</f>
        <v>0</v>
      </c>
      <c r="F121">
        <f>IF('Raw data'!U87='Raw data'!U$2,1,0)</f>
        <v>0</v>
      </c>
      <c r="G121">
        <f>IF('Raw data'!V87&lt;0,1,0)</f>
        <v>0</v>
      </c>
      <c r="H121">
        <f>IF('Raw data'!W87&gt;0,1,0)</f>
        <v>0</v>
      </c>
      <c r="I121">
        <f>IF('Raw data'!X87&gt;0,1,0)</f>
        <v>0</v>
      </c>
      <c r="J121">
        <f>IF(OR('Raw data'!Y87=1,'Raw data'!Y87=2),1,0)</f>
        <v>1</v>
      </c>
      <c r="K121">
        <f>IF('Raw data'!Z87='Raw data'!Z$2,1,0)</f>
        <v>1</v>
      </c>
      <c r="L121">
        <f>IF('Raw data'!AA87='Raw data'!AA$2,1,0)</f>
        <v>0</v>
      </c>
      <c r="M121">
        <f>IF('Raw data'!AB87='Raw data'!AB$2,1,0)</f>
        <v>1</v>
      </c>
      <c r="N121">
        <f>IF('Raw data'!AC87&lt;0,1,0)</f>
        <v>0</v>
      </c>
      <c r="O121">
        <f>IF('Raw data'!AD87&gt;0,1,0)</f>
        <v>1</v>
      </c>
      <c r="P121">
        <f>IF('Raw data'!AE87&gt;0,1,0)</f>
        <v>1</v>
      </c>
      <c r="Q121">
        <f t="shared" si="27"/>
        <v>1</v>
      </c>
      <c r="R121" s="30">
        <f t="shared" si="28"/>
        <v>0.14285714285714285</v>
      </c>
      <c r="S121">
        <f t="shared" si="29"/>
        <v>5</v>
      </c>
      <c r="T121" s="30">
        <f t="shared" si="30"/>
        <v>0.7142857142857143</v>
      </c>
      <c r="U121" s="30">
        <f t="shared" si="31"/>
        <v>0.5714285714285714</v>
      </c>
      <c r="V121" s="30">
        <f t="shared" si="32"/>
        <v>0.66666666666666663</v>
      </c>
      <c r="W121" s="30"/>
      <c r="X121" s="29">
        <f>'Raw data'!W87</f>
        <v>-2</v>
      </c>
      <c r="Y121" s="29">
        <f>'Raw data'!AD87</f>
        <v>2</v>
      </c>
      <c r="Z121" s="29">
        <f t="shared" si="33"/>
        <v>4</v>
      </c>
      <c r="AA121" s="29"/>
      <c r="AC121">
        <f t="shared" si="34"/>
        <v>0</v>
      </c>
      <c r="AD121">
        <f t="shared" si="35"/>
        <v>1</v>
      </c>
      <c r="AE121">
        <f t="shared" si="36"/>
        <v>1</v>
      </c>
      <c r="AF121">
        <f t="shared" si="37"/>
        <v>0</v>
      </c>
    </row>
    <row r="122" spans="1:32" x14ac:dyDescent="0.35">
      <c r="A122" s="29">
        <f>'Raw data'!A88</f>
        <v>114364092054</v>
      </c>
      <c r="B122">
        <f>'Raw data'!Q88</f>
        <v>1</v>
      </c>
      <c r="C122">
        <f>IF(OR('Raw data'!R88=1,'Raw data'!R88=2),1,0)</f>
        <v>0</v>
      </c>
      <c r="D122">
        <f>IF('Raw data'!S88='Raw data'!S$2,1,0)</f>
        <v>1</v>
      </c>
      <c r="E122">
        <f>IF('Raw data'!T88='Raw data'!T$2,1,0)</f>
        <v>0</v>
      </c>
      <c r="F122">
        <f>IF('Raw data'!U88='Raw data'!U$2,1,0)</f>
        <v>0</v>
      </c>
      <c r="G122">
        <f>IF('Raw data'!V88&lt;0,1,0)</f>
        <v>0</v>
      </c>
      <c r="H122">
        <f>IF('Raw data'!W88&gt;0,1,0)</f>
        <v>0</v>
      </c>
      <c r="I122">
        <f>IF('Raw data'!X88&gt;0,1,0)</f>
        <v>0</v>
      </c>
      <c r="J122">
        <f>IF(OR('Raw data'!Y88=1,'Raw data'!Y88=2),1,0)</f>
        <v>1</v>
      </c>
      <c r="K122">
        <f>IF('Raw data'!Z88='Raw data'!Z$2,1,0)</f>
        <v>1</v>
      </c>
      <c r="L122">
        <f>IF('Raw data'!AA88='Raw data'!AA$2,1,0)</f>
        <v>1</v>
      </c>
      <c r="M122">
        <f>IF('Raw data'!AB88='Raw data'!AB$2,1,0)</f>
        <v>1</v>
      </c>
      <c r="N122">
        <f>IF('Raw data'!AC88&lt;0,1,0)</f>
        <v>1</v>
      </c>
      <c r="O122">
        <f>IF('Raw data'!AD88&gt;0,1,0)</f>
        <v>0</v>
      </c>
      <c r="P122">
        <f>IF('Raw data'!AE88&gt;0,1,0)</f>
        <v>1</v>
      </c>
      <c r="Q122">
        <f t="shared" si="27"/>
        <v>1</v>
      </c>
      <c r="R122" s="30">
        <f t="shared" si="28"/>
        <v>0.14285714285714285</v>
      </c>
      <c r="S122">
        <f t="shared" si="29"/>
        <v>6</v>
      </c>
      <c r="T122" s="30">
        <f t="shared" si="30"/>
        <v>0.8571428571428571</v>
      </c>
      <c r="U122" s="30">
        <f t="shared" si="31"/>
        <v>0.71428571428571419</v>
      </c>
      <c r="V122" s="30">
        <f t="shared" si="32"/>
        <v>0.83333333333333337</v>
      </c>
      <c r="W122" s="30"/>
      <c r="X122" s="29">
        <f>'Raw data'!W88</f>
        <v>-2</v>
      </c>
      <c r="Y122" s="29">
        <f>'Raw data'!AD88</f>
        <v>-2</v>
      </c>
      <c r="Z122" s="29">
        <f t="shared" si="33"/>
        <v>0</v>
      </c>
      <c r="AA122" s="29"/>
      <c r="AC122">
        <f t="shared" si="34"/>
        <v>0</v>
      </c>
      <c r="AD122">
        <f t="shared" si="35"/>
        <v>0</v>
      </c>
      <c r="AE122">
        <f t="shared" si="36"/>
        <v>1</v>
      </c>
      <c r="AF122">
        <f t="shared" si="37"/>
        <v>1</v>
      </c>
    </row>
    <row r="123" spans="1:32" x14ac:dyDescent="0.35">
      <c r="A123" s="29">
        <f>'Raw data'!A89</f>
        <v>114364091982</v>
      </c>
      <c r="B123">
        <f>'Raw data'!Q89</f>
        <v>1</v>
      </c>
      <c r="C123">
        <f>IF(OR('Raw data'!R89=1,'Raw data'!R89=2),1,0)</f>
        <v>1</v>
      </c>
      <c r="D123">
        <f>IF('Raw data'!S89='Raw data'!S$2,1,0)</f>
        <v>1</v>
      </c>
      <c r="E123">
        <f>IF('Raw data'!T89='Raw data'!T$2,1,0)</f>
        <v>0</v>
      </c>
      <c r="F123">
        <f>IF('Raw data'!U89='Raw data'!U$2,1,0)</f>
        <v>1</v>
      </c>
      <c r="G123">
        <f>IF('Raw data'!V89&lt;0,1,0)</f>
        <v>1</v>
      </c>
      <c r="H123">
        <f>IF('Raw data'!W89&gt;0,1,0)</f>
        <v>1</v>
      </c>
      <c r="I123">
        <f>IF('Raw data'!X89&gt;0,1,0)</f>
        <v>1</v>
      </c>
      <c r="J123">
        <f>IF(OR('Raw data'!Y89=1,'Raw data'!Y89=2),1,0)</f>
        <v>1</v>
      </c>
      <c r="K123">
        <f>IF('Raw data'!Z89='Raw data'!Z$2,1,0)</f>
        <v>1</v>
      </c>
      <c r="L123">
        <f>IF('Raw data'!AA89='Raw data'!AA$2,1,0)</f>
        <v>1</v>
      </c>
      <c r="M123">
        <f>IF('Raw data'!AB89='Raw data'!AB$2,1,0)</f>
        <v>1</v>
      </c>
      <c r="N123">
        <f>IF('Raw data'!AC89&lt;0,1,0)</f>
        <v>1</v>
      </c>
      <c r="O123">
        <f>IF('Raw data'!AD89&gt;0,1,0)</f>
        <v>1</v>
      </c>
      <c r="P123">
        <f>IF('Raw data'!AE89&gt;0,1,0)</f>
        <v>1</v>
      </c>
      <c r="Q123">
        <f t="shared" si="27"/>
        <v>6</v>
      </c>
      <c r="R123" s="30">
        <f t="shared" si="28"/>
        <v>0.8571428571428571</v>
      </c>
      <c r="S123">
        <f t="shared" si="29"/>
        <v>7</v>
      </c>
      <c r="T123" s="30">
        <f t="shared" si="30"/>
        <v>1</v>
      </c>
      <c r="U123" s="30">
        <f t="shared" si="31"/>
        <v>0.1428571428571429</v>
      </c>
      <c r="V123" s="30">
        <f t="shared" si="32"/>
        <v>1</v>
      </c>
      <c r="W123" s="30"/>
      <c r="X123" s="29">
        <f>'Raw data'!W89</f>
        <v>2</v>
      </c>
      <c r="Y123" s="29">
        <f>'Raw data'!AD89</f>
        <v>2</v>
      </c>
      <c r="Z123" s="29">
        <f t="shared" si="33"/>
        <v>0</v>
      </c>
      <c r="AA123" s="29"/>
      <c r="AC123">
        <f t="shared" si="34"/>
        <v>1</v>
      </c>
      <c r="AD123">
        <f t="shared" si="35"/>
        <v>1</v>
      </c>
      <c r="AE123">
        <f t="shared" si="36"/>
        <v>0</v>
      </c>
      <c r="AF123">
        <f t="shared" si="37"/>
        <v>0</v>
      </c>
    </row>
    <row r="124" spans="1:32" x14ac:dyDescent="0.35">
      <c r="A124" s="29">
        <f>'Raw data'!A90</f>
        <v>114364092075</v>
      </c>
      <c r="B124">
        <f>'Raw data'!Q90</f>
        <v>1</v>
      </c>
      <c r="C124">
        <f>IF(OR('Raw data'!R90=1,'Raw data'!R90=2),1,0)</f>
        <v>0</v>
      </c>
      <c r="D124">
        <f>IF('Raw data'!S90='Raw data'!S$2,1,0)</f>
        <v>0</v>
      </c>
      <c r="E124">
        <f>IF('Raw data'!T90='Raw data'!T$2,1,0)</f>
        <v>0</v>
      </c>
      <c r="F124">
        <f>IF('Raw data'!U90='Raw data'!U$2,1,0)</f>
        <v>1</v>
      </c>
      <c r="G124">
        <f>IF('Raw data'!V90&lt;0,1,0)</f>
        <v>0</v>
      </c>
      <c r="H124">
        <f>IF('Raw data'!W90&gt;0,1,0)</f>
        <v>1</v>
      </c>
      <c r="I124">
        <f>IF('Raw data'!X90&gt;0,1,0)</f>
        <v>1</v>
      </c>
      <c r="J124">
        <f>IF(OR('Raw data'!Y90=1,'Raw data'!Y90=2),1,0)</f>
        <v>1</v>
      </c>
      <c r="K124">
        <f>IF('Raw data'!Z90='Raw data'!Z$2,1,0)</f>
        <v>1</v>
      </c>
      <c r="L124">
        <f>IF('Raw data'!AA90='Raw data'!AA$2,1,0)</f>
        <v>1</v>
      </c>
      <c r="M124">
        <f>IF('Raw data'!AB90='Raw data'!AB$2,1,0)</f>
        <v>1</v>
      </c>
      <c r="N124">
        <f>IF('Raw data'!AC90&lt;0,1,0)</f>
        <v>0</v>
      </c>
      <c r="O124">
        <f>IF('Raw data'!AD90&gt;0,1,0)</f>
        <v>1</v>
      </c>
      <c r="P124">
        <f>IF('Raw data'!AE90&gt;0,1,0)</f>
        <v>1</v>
      </c>
      <c r="Q124">
        <f t="shared" si="27"/>
        <v>3</v>
      </c>
      <c r="R124" s="30">
        <f t="shared" si="28"/>
        <v>0.42857142857142855</v>
      </c>
      <c r="S124">
        <f t="shared" si="29"/>
        <v>6</v>
      </c>
      <c r="T124" s="30">
        <f t="shared" si="30"/>
        <v>0.8571428571428571</v>
      </c>
      <c r="U124" s="30">
        <f t="shared" si="31"/>
        <v>0.42857142857142855</v>
      </c>
      <c r="V124" s="30">
        <f t="shared" si="32"/>
        <v>0.75</v>
      </c>
      <c r="W124" s="30"/>
      <c r="X124" s="29">
        <f>'Raw data'!W90</f>
        <v>2</v>
      </c>
      <c r="Y124" s="29">
        <f>'Raw data'!AD90</f>
        <v>2</v>
      </c>
      <c r="Z124" s="29">
        <f t="shared" si="33"/>
        <v>0</v>
      </c>
      <c r="AA124" s="29"/>
      <c r="AC124">
        <f t="shared" si="34"/>
        <v>1</v>
      </c>
      <c r="AD124">
        <f t="shared" si="35"/>
        <v>1</v>
      </c>
      <c r="AE124">
        <f t="shared" si="36"/>
        <v>0</v>
      </c>
      <c r="AF124">
        <f t="shared" si="37"/>
        <v>0</v>
      </c>
    </row>
    <row r="125" spans="1:32" x14ac:dyDescent="0.35">
      <c r="A125" s="29">
        <f>'Raw data'!A91</f>
        <v>114364091964</v>
      </c>
      <c r="B125">
        <f>'Raw data'!Q91</f>
        <v>1</v>
      </c>
      <c r="C125">
        <f>IF(OR('Raw data'!R91=1,'Raw data'!R91=2),1,0)</f>
        <v>0</v>
      </c>
      <c r="D125">
        <f>IF('Raw data'!S91='Raw data'!S$2,1,0)</f>
        <v>1</v>
      </c>
      <c r="E125">
        <f>IF('Raw data'!T91='Raw data'!T$2,1,0)</f>
        <v>0</v>
      </c>
      <c r="F125">
        <f>IF('Raw data'!U91='Raw data'!U$2,1,0)</f>
        <v>0</v>
      </c>
      <c r="G125">
        <f>IF('Raw data'!V91&lt;0,1,0)</f>
        <v>0</v>
      </c>
      <c r="H125">
        <f>IF('Raw data'!W91&gt;0,1,0)</f>
        <v>0</v>
      </c>
      <c r="I125">
        <f>IF('Raw data'!X91&gt;0,1,0)</f>
        <v>1</v>
      </c>
      <c r="J125">
        <f>IF(OR('Raw data'!Y91=1,'Raw data'!Y91=2),1,0)</f>
        <v>1</v>
      </c>
      <c r="K125">
        <f>IF('Raw data'!Z91='Raw data'!Z$2,1,0)</f>
        <v>1</v>
      </c>
      <c r="L125">
        <f>IF('Raw data'!AA91='Raw data'!AA$2,1,0)</f>
        <v>1</v>
      </c>
      <c r="M125">
        <f>IF('Raw data'!AB91='Raw data'!AB$2,1,0)</f>
        <v>1</v>
      </c>
      <c r="N125">
        <f>IF('Raw data'!AC91&lt;0,1,0)</f>
        <v>1</v>
      </c>
      <c r="O125">
        <f>IF('Raw data'!AD91&gt;0,1,0)</f>
        <v>0</v>
      </c>
      <c r="P125">
        <f>IF('Raw data'!AE91&gt;0,1,0)</f>
        <v>1</v>
      </c>
      <c r="Q125">
        <f t="shared" si="27"/>
        <v>2</v>
      </c>
      <c r="R125" s="30">
        <f t="shared" si="28"/>
        <v>0.2857142857142857</v>
      </c>
      <c r="S125">
        <f t="shared" si="29"/>
        <v>6</v>
      </c>
      <c r="T125" s="30">
        <f t="shared" si="30"/>
        <v>0.8571428571428571</v>
      </c>
      <c r="U125" s="30">
        <f t="shared" si="31"/>
        <v>0.5714285714285714</v>
      </c>
      <c r="V125" s="30">
        <f t="shared" si="32"/>
        <v>0.8</v>
      </c>
      <c r="W125" s="30"/>
      <c r="X125" s="29">
        <f>'Raw data'!W91</f>
        <v>0</v>
      </c>
      <c r="Y125" s="29">
        <f>'Raw data'!AD91</f>
        <v>0</v>
      </c>
      <c r="Z125" s="29">
        <f t="shared" si="33"/>
        <v>0</v>
      </c>
      <c r="AA125" s="29"/>
      <c r="AC125">
        <f t="shared" si="34"/>
        <v>0</v>
      </c>
      <c r="AD125">
        <f t="shared" si="35"/>
        <v>0</v>
      </c>
      <c r="AE125">
        <f t="shared" si="36"/>
        <v>0</v>
      </c>
      <c r="AF125">
        <f t="shared" si="37"/>
        <v>0</v>
      </c>
    </row>
    <row r="126" spans="1:32" x14ac:dyDescent="0.35">
      <c r="A126" s="29">
        <f>'Raw data'!A92</f>
        <v>114364092021</v>
      </c>
      <c r="B126">
        <f>'Raw data'!Q92</f>
        <v>1</v>
      </c>
      <c r="C126">
        <f>IF(OR('Raw data'!R92=1,'Raw data'!R92=2),1,0)</f>
        <v>0</v>
      </c>
      <c r="D126">
        <f>IF('Raw data'!S92='Raw data'!S$2,1,0)</f>
        <v>0</v>
      </c>
      <c r="E126">
        <f>IF('Raw data'!T92='Raw data'!T$2,1,0)</f>
        <v>1</v>
      </c>
      <c r="F126">
        <f>IF('Raw data'!U92='Raw data'!U$2,1,0)</f>
        <v>0</v>
      </c>
      <c r="G126">
        <f>IF('Raw data'!V92&lt;0,1,0)</f>
        <v>0</v>
      </c>
      <c r="H126">
        <f>IF('Raw data'!W92&gt;0,1,0)</f>
        <v>0</v>
      </c>
      <c r="I126">
        <f>IF('Raw data'!X92&gt;0,1,0)</f>
        <v>0</v>
      </c>
      <c r="J126">
        <f>IF(OR('Raw data'!Y92=1,'Raw data'!Y92=2),1,0)</f>
        <v>1</v>
      </c>
      <c r="K126">
        <f>IF('Raw data'!Z92='Raw data'!Z$2,1,0)</f>
        <v>0</v>
      </c>
      <c r="L126">
        <f>IF('Raw data'!AA92='Raw data'!AA$2,1,0)</f>
        <v>1</v>
      </c>
      <c r="M126">
        <f>IF('Raw data'!AB92='Raw data'!AB$2,1,0)</f>
        <v>1</v>
      </c>
      <c r="N126">
        <f>IF('Raw data'!AC92&lt;0,1,0)</f>
        <v>0</v>
      </c>
      <c r="O126">
        <f>IF('Raw data'!AD92&gt;0,1,0)</f>
        <v>0</v>
      </c>
      <c r="P126">
        <f>IF('Raw data'!AE92&gt;0,1,0)</f>
        <v>1</v>
      </c>
      <c r="Q126">
        <f t="shared" si="27"/>
        <v>1</v>
      </c>
      <c r="R126" s="30">
        <f t="shared" si="28"/>
        <v>0.14285714285714285</v>
      </c>
      <c r="S126">
        <f t="shared" si="29"/>
        <v>4</v>
      </c>
      <c r="T126" s="30">
        <f t="shared" si="30"/>
        <v>0.5714285714285714</v>
      </c>
      <c r="U126" s="30">
        <f t="shared" si="31"/>
        <v>0.42857142857142855</v>
      </c>
      <c r="V126" s="30">
        <f t="shared" si="32"/>
        <v>0.5</v>
      </c>
      <c r="W126" s="30"/>
      <c r="X126" s="29">
        <f>'Raw data'!W92</f>
        <v>0</v>
      </c>
      <c r="Y126" s="29">
        <f>'Raw data'!AD92</f>
        <v>0</v>
      </c>
      <c r="Z126" s="29">
        <f t="shared" si="33"/>
        <v>0</v>
      </c>
      <c r="AA126" s="29"/>
      <c r="AC126">
        <f t="shared" si="34"/>
        <v>0</v>
      </c>
      <c r="AD126">
        <f t="shared" si="35"/>
        <v>0</v>
      </c>
      <c r="AE126">
        <f t="shared" si="36"/>
        <v>0</v>
      </c>
      <c r="AF126">
        <f t="shared" si="37"/>
        <v>0</v>
      </c>
    </row>
    <row r="127" spans="1:32" x14ac:dyDescent="0.35">
      <c r="A127" s="29">
        <f>'Raw data'!A93</f>
        <v>114364092549</v>
      </c>
      <c r="B127">
        <f>'Raw data'!Q93</f>
        <v>1</v>
      </c>
      <c r="C127">
        <f>IF(OR('Raw data'!R93=1,'Raw data'!R93=2),1,0)</f>
        <v>0</v>
      </c>
      <c r="D127">
        <f>IF('Raw data'!S93='Raw data'!S$2,1,0)</f>
        <v>0</v>
      </c>
      <c r="E127">
        <f>IF('Raw data'!T93='Raw data'!T$2,1,0)</f>
        <v>0</v>
      </c>
      <c r="F127">
        <f>IF('Raw data'!U93='Raw data'!U$2,1,0)</f>
        <v>0</v>
      </c>
      <c r="G127">
        <f>IF('Raw data'!V93&lt;0,1,0)</f>
        <v>1</v>
      </c>
      <c r="H127">
        <f>IF('Raw data'!W93&gt;0,1,0)</f>
        <v>1</v>
      </c>
      <c r="I127">
        <f>IF('Raw data'!X93&gt;0,1,0)</f>
        <v>1</v>
      </c>
      <c r="J127">
        <f>IF(OR('Raw data'!Y93=1,'Raw data'!Y93=2),1,0)</f>
        <v>1</v>
      </c>
      <c r="K127">
        <f>IF('Raw data'!Z93='Raw data'!Z$2,1,0)</f>
        <v>1</v>
      </c>
      <c r="L127">
        <f>IF('Raw data'!AA93='Raw data'!AA$2,1,0)</f>
        <v>1</v>
      </c>
      <c r="M127">
        <f>IF('Raw data'!AB93='Raw data'!AB$2,1,0)</f>
        <v>1</v>
      </c>
      <c r="N127">
        <f>IF('Raw data'!AC93&lt;0,1,0)</f>
        <v>1</v>
      </c>
      <c r="O127">
        <f>IF('Raw data'!AD93&gt;0,1,0)</f>
        <v>0</v>
      </c>
      <c r="P127">
        <f>IF('Raw data'!AE93&gt;0,1,0)</f>
        <v>1</v>
      </c>
      <c r="Q127">
        <f t="shared" si="27"/>
        <v>3</v>
      </c>
      <c r="R127" s="30">
        <f t="shared" si="28"/>
        <v>0.42857142857142855</v>
      </c>
      <c r="S127">
        <f t="shared" si="29"/>
        <v>6</v>
      </c>
      <c r="T127" s="30">
        <f t="shared" si="30"/>
        <v>0.8571428571428571</v>
      </c>
      <c r="U127" s="30">
        <f t="shared" si="31"/>
        <v>0.42857142857142855</v>
      </c>
      <c r="V127" s="30">
        <f t="shared" si="32"/>
        <v>0.75</v>
      </c>
      <c r="W127" s="30"/>
      <c r="X127" s="29">
        <f>'Raw data'!W93</f>
        <v>2</v>
      </c>
      <c r="Y127" s="29">
        <f>'Raw data'!AD93</f>
        <v>-2</v>
      </c>
      <c r="Z127" s="29">
        <f t="shared" si="33"/>
        <v>-4</v>
      </c>
      <c r="AA127" s="29"/>
      <c r="AC127">
        <f t="shared" si="34"/>
        <v>1</v>
      </c>
      <c r="AD127">
        <f t="shared" si="35"/>
        <v>0</v>
      </c>
      <c r="AE127">
        <f t="shared" si="36"/>
        <v>0</v>
      </c>
      <c r="AF127">
        <f t="shared" si="37"/>
        <v>1</v>
      </c>
    </row>
    <row r="128" spans="1:32" x14ac:dyDescent="0.35">
      <c r="A128" s="29">
        <f>'Raw data'!A94</f>
        <v>114364092369</v>
      </c>
      <c r="B128">
        <f>'Raw data'!Q94</f>
        <v>1</v>
      </c>
      <c r="C128">
        <f>IF(OR('Raw data'!R94=1,'Raw data'!R94=2),1,0)</f>
        <v>0</v>
      </c>
      <c r="D128">
        <f>IF('Raw data'!S94='Raw data'!S$2,1,0)</f>
        <v>1</v>
      </c>
      <c r="E128">
        <f>IF('Raw data'!T94='Raw data'!T$2,1,0)</f>
        <v>0</v>
      </c>
      <c r="F128">
        <f>IF('Raw data'!U94='Raw data'!U$2,1,0)</f>
        <v>0</v>
      </c>
      <c r="G128">
        <f>IF('Raw data'!V94&lt;0,1,0)</f>
        <v>1</v>
      </c>
      <c r="H128">
        <f>IF('Raw data'!W94&gt;0,1,0)</f>
        <v>0</v>
      </c>
      <c r="I128">
        <f>IF('Raw data'!X94&gt;0,1,0)</f>
        <v>1</v>
      </c>
      <c r="J128">
        <f>IF(OR('Raw data'!Y94=1,'Raw data'!Y94=2),1,0)</f>
        <v>1</v>
      </c>
      <c r="K128">
        <f>IF('Raw data'!Z94='Raw data'!Z$2,1,0)</f>
        <v>1</v>
      </c>
      <c r="L128">
        <f>IF('Raw data'!AA94='Raw data'!AA$2,1,0)</f>
        <v>1</v>
      </c>
      <c r="M128">
        <f>IF('Raw data'!AB94='Raw data'!AB$2,1,0)</f>
        <v>1</v>
      </c>
      <c r="N128">
        <f>IF('Raw data'!AC94&lt;0,1,0)</f>
        <v>0</v>
      </c>
      <c r="O128">
        <f>IF('Raw data'!AD94&gt;0,1,0)</f>
        <v>0</v>
      </c>
      <c r="P128">
        <f>IF('Raw data'!AE94&gt;0,1,0)</f>
        <v>1</v>
      </c>
      <c r="Q128">
        <f t="shared" si="27"/>
        <v>3</v>
      </c>
      <c r="R128" s="30">
        <f t="shared" si="28"/>
        <v>0.42857142857142855</v>
      </c>
      <c r="S128">
        <f t="shared" si="29"/>
        <v>5</v>
      </c>
      <c r="T128" s="30">
        <f t="shared" si="30"/>
        <v>0.7142857142857143</v>
      </c>
      <c r="U128" s="30">
        <f t="shared" si="31"/>
        <v>0.28571428571428575</v>
      </c>
      <c r="V128" s="30">
        <f t="shared" si="32"/>
        <v>0.5</v>
      </c>
      <c r="W128" s="30"/>
      <c r="X128" s="29">
        <f>'Raw data'!W94</f>
        <v>-1</v>
      </c>
      <c r="Y128" s="29">
        <f>'Raw data'!AD94</f>
        <v>-1</v>
      </c>
      <c r="Z128" s="29">
        <f t="shared" si="33"/>
        <v>0</v>
      </c>
      <c r="AA128" s="29"/>
      <c r="AC128">
        <f t="shared" si="34"/>
        <v>0</v>
      </c>
      <c r="AD128">
        <f t="shared" si="35"/>
        <v>0</v>
      </c>
      <c r="AE128">
        <f t="shared" si="36"/>
        <v>1</v>
      </c>
      <c r="AF128">
        <f t="shared" si="37"/>
        <v>1</v>
      </c>
    </row>
    <row r="129" spans="1:32" x14ac:dyDescent="0.35">
      <c r="A129" s="29">
        <f>'Raw data'!A95</f>
        <v>114364091850</v>
      </c>
      <c r="B129">
        <f>'Raw data'!Q95</f>
        <v>1</v>
      </c>
      <c r="C129">
        <f>IF(OR('Raw data'!R95=1,'Raw data'!R95=2),1,0)</f>
        <v>0</v>
      </c>
      <c r="D129">
        <f>IF('Raw data'!S95='Raw data'!S$2,1,0)</f>
        <v>1</v>
      </c>
      <c r="E129">
        <f>IF('Raw data'!T95='Raw data'!T$2,1,0)</f>
        <v>0</v>
      </c>
      <c r="F129">
        <f>IF('Raw data'!U95='Raw data'!U$2,1,0)</f>
        <v>0</v>
      </c>
      <c r="G129">
        <f>IF('Raw data'!V95&lt;0,1,0)</f>
        <v>0</v>
      </c>
      <c r="H129">
        <f>IF('Raw data'!W95&gt;0,1,0)</f>
        <v>0</v>
      </c>
      <c r="I129">
        <f>IF('Raw data'!X95&gt;0,1,0)</f>
        <v>0</v>
      </c>
      <c r="J129">
        <f>IF(OR('Raw data'!Y95=1,'Raw data'!Y95=2),1,0)</f>
        <v>1</v>
      </c>
      <c r="K129">
        <f>IF('Raw data'!Z95='Raw data'!Z$2,1,0)</f>
        <v>1</v>
      </c>
      <c r="L129">
        <f>IF('Raw data'!AA95='Raw data'!AA$2,1,0)</f>
        <v>1</v>
      </c>
      <c r="M129">
        <f>IF('Raw data'!AB95='Raw data'!AB$2,1,0)</f>
        <v>1</v>
      </c>
      <c r="N129">
        <f>IF('Raw data'!AC95&lt;0,1,0)</f>
        <v>1</v>
      </c>
      <c r="O129">
        <f>IF('Raw data'!AD95&gt;0,1,0)</f>
        <v>0</v>
      </c>
      <c r="P129">
        <f>IF('Raw data'!AE95&gt;0,1,0)</f>
        <v>1</v>
      </c>
      <c r="Q129">
        <f t="shared" si="27"/>
        <v>1</v>
      </c>
      <c r="R129" s="30">
        <f t="shared" si="28"/>
        <v>0.14285714285714285</v>
      </c>
      <c r="S129">
        <f t="shared" si="29"/>
        <v>6</v>
      </c>
      <c r="T129" s="30">
        <f t="shared" si="30"/>
        <v>0.8571428571428571</v>
      </c>
      <c r="U129" s="30">
        <f t="shared" si="31"/>
        <v>0.71428571428571419</v>
      </c>
      <c r="V129" s="30">
        <f t="shared" si="32"/>
        <v>0.83333333333333337</v>
      </c>
      <c r="W129" s="30"/>
      <c r="X129" s="29">
        <f>'Raw data'!W95</f>
        <v>-1</v>
      </c>
      <c r="Y129" s="29">
        <f>'Raw data'!AD95</f>
        <v>0</v>
      </c>
      <c r="Z129" s="29">
        <f t="shared" si="33"/>
        <v>1</v>
      </c>
      <c r="AA129" s="29"/>
      <c r="AC129">
        <f t="shared" si="34"/>
        <v>0</v>
      </c>
      <c r="AD129">
        <f t="shared" si="35"/>
        <v>0</v>
      </c>
      <c r="AE129">
        <f t="shared" si="36"/>
        <v>1</v>
      </c>
      <c r="AF129">
        <f t="shared" si="37"/>
        <v>0</v>
      </c>
    </row>
    <row r="130" spans="1:32" x14ac:dyDescent="0.35">
      <c r="A130" s="29">
        <f>'Raw data'!A96</f>
        <v>114364092084</v>
      </c>
      <c r="B130">
        <f>'Raw data'!Q96</f>
        <v>1</v>
      </c>
      <c r="C130">
        <f>IF(OR('Raw data'!R96=1,'Raw data'!R96=2),1,0)</f>
        <v>0</v>
      </c>
      <c r="D130">
        <f>IF('Raw data'!S96='Raw data'!S$2,1,0)</f>
        <v>0</v>
      </c>
      <c r="E130">
        <f>IF('Raw data'!T96='Raw data'!T$2,1,0)</f>
        <v>1</v>
      </c>
      <c r="F130">
        <f>IF('Raw data'!U96='Raw data'!U$2,1,0)</f>
        <v>1</v>
      </c>
      <c r="G130">
        <f>IF('Raw data'!V96&lt;0,1,0)</f>
        <v>1</v>
      </c>
      <c r="H130">
        <f>IF('Raw data'!W96&gt;0,1,0)</f>
        <v>0</v>
      </c>
      <c r="I130">
        <f>IF('Raw data'!X96&gt;0,1,0)</f>
        <v>1</v>
      </c>
      <c r="J130">
        <f>IF(OR('Raw data'!Y96=1,'Raw data'!Y96=2),1,0)</f>
        <v>0</v>
      </c>
      <c r="K130">
        <f>IF('Raw data'!Z96='Raw data'!Z$2,1,0)</f>
        <v>1</v>
      </c>
      <c r="L130">
        <f>IF('Raw data'!AA96='Raw data'!AA$2,1,0)</f>
        <v>1</v>
      </c>
      <c r="M130">
        <f>IF('Raw data'!AB96='Raw data'!AB$2,1,0)</f>
        <v>1</v>
      </c>
      <c r="N130">
        <f>IF('Raw data'!AC96&lt;0,1,0)</f>
        <v>1</v>
      </c>
      <c r="O130">
        <f>IF('Raw data'!AD96&gt;0,1,0)</f>
        <v>0</v>
      </c>
      <c r="P130">
        <f>IF('Raw data'!AE96&gt;0,1,0)</f>
        <v>1</v>
      </c>
      <c r="Q130">
        <f t="shared" si="27"/>
        <v>4</v>
      </c>
      <c r="R130" s="30">
        <f t="shared" si="28"/>
        <v>0.5714285714285714</v>
      </c>
      <c r="S130">
        <f t="shared" si="29"/>
        <v>5</v>
      </c>
      <c r="T130" s="30">
        <f t="shared" si="30"/>
        <v>0.7142857142857143</v>
      </c>
      <c r="U130" s="30">
        <f t="shared" si="31"/>
        <v>0.1428571428571429</v>
      </c>
      <c r="V130" s="30">
        <f t="shared" si="32"/>
        <v>0.33333333333333331</v>
      </c>
      <c r="W130" s="30"/>
      <c r="X130" s="29">
        <f>'Raw data'!W96</f>
        <v>0</v>
      </c>
      <c r="Y130" s="29">
        <f>'Raw data'!AD96</f>
        <v>0</v>
      </c>
      <c r="Z130" s="29">
        <f t="shared" si="33"/>
        <v>0</v>
      </c>
      <c r="AA130" s="29"/>
      <c r="AC130">
        <f t="shared" si="34"/>
        <v>0</v>
      </c>
      <c r="AD130">
        <f t="shared" si="35"/>
        <v>0</v>
      </c>
      <c r="AE130">
        <f t="shared" si="36"/>
        <v>0</v>
      </c>
      <c r="AF130">
        <f t="shared" si="37"/>
        <v>0</v>
      </c>
    </row>
    <row r="131" spans="1:32" x14ac:dyDescent="0.35">
      <c r="A131" s="29">
        <f>'Raw data'!A97</f>
        <v>114364091885</v>
      </c>
      <c r="B131">
        <f>'Raw data'!Q97</f>
        <v>1</v>
      </c>
      <c r="C131">
        <f>IF(OR('Raw data'!R97=1,'Raw data'!R97=2),1,0)</f>
        <v>0</v>
      </c>
      <c r="D131">
        <f>IF('Raw data'!S97='Raw data'!S$2,1,0)</f>
        <v>0</v>
      </c>
      <c r="E131">
        <f>IF('Raw data'!T97='Raw data'!T$2,1,0)</f>
        <v>0</v>
      </c>
      <c r="F131">
        <f>IF('Raw data'!U97='Raw data'!U$2,1,0)</f>
        <v>0</v>
      </c>
      <c r="G131">
        <f>IF('Raw data'!V97&lt;0,1,0)</f>
        <v>0</v>
      </c>
      <c r="H131">
        <f>IF('Raw data'!W97&gt;0,1,0)</f>
        <v>1</v>
      </c>
      <c r="I131">
        <f>IF('Raw data'!X97&gt;0,1,0)</f>
        <v>0</v>
      </c>
      <c r="J131">
        <f>IF(OR('Raw data'!Y97=1,'Raw data'!Y97=2),1,0)</f>
        <v>0</v>
      </c>
      <c r="K131">
        <f>IF('Raw data'!Z97='Raw data'!Z$2,1,0)</f>
        <v>0</v>
      </c>
      <c r="L131">
        <f>IF('Raw data'!AA97='Raw data'!AA$2,1,0)</f>
        <v>1</v>
      </c>
      <c r="M131">
        <f>IF('Raw data'!AB97='Raw data'!AB$2,1,0)</f>
        <v>0</v>
      </c>
      <c r="N131">
        <f>IF('Raw data'!AC97&lt;0,1,0)</f>
        <v>0</v>
      </c>
      <c r="O131">
        <f>IF('Raw data'!AD97&gt;0,1,0)</f>
        <v>1</v>
      </c>
      <c r="P131">
        <f>IF('Raw data'!AE97&gt;0,1,0)</f>
        <v>0</v>
      </c>
      <c r="Q131">
        <f t="shared" si="27"/>
        <v>1</v>
      </c>
      <c r="R131" s="30">
        <f t="shared" si="28"/>
        <v>0.14285714285714285</v>
      </c>
      <c r="S131">
        <f t="shared" si="29"/>
        <v>2</v>
      </c>
      <c r="T131" s="30">
        <f t="shared" si="30"/>
        <v>0.2857142857142857</v>
      </c>
      <c r="U131" s="30">
        <f t="shared" si="31"/>
        <v>0.14285714285714285</v>
      </c>
      <c r="V131" s="30">
        <f t="shared" si="32"/>
        <v>0.16666666666666666</v>
      </c>
      <c r="W131" s="30"/>
      <c r="X131" s="29">
        <f>'Raw data'!W97</f>
        <v>2</v>
      </c>
      <c r="Y131" s="29">
        <f>'Raw data'!AD97</f>
        <v>1</v>
      </c>
      <c r="Z131" s="29">
        <f t="shared" si="33"/>
        <v>-1</v>
      </c>
      <c r="AA131" s="29"/>
      <c r="AC131">
        <f t="shared" si="34"/>
        <v>1</v>
      </c>
      <c r="AD131">
        <f t="shared" si="35"/>
        <v>1</v>
      </c>
      <c r="AE131">
        <f t="shared" si="36"/>
        <v>0</v>
      </c>
      <c r="AF131">
        <f t="shared" si="37"/>
        <v>0</v>
      </c>
    </row>
    <row r="132" spans="1:32" x14ac:dyDescent="0.35">
      <c r="A132" s="29">
        <f>'Raw data'!A98</f>
        <v>114364091883</v>
      </c>
      <c r="B132">
        <f>'Raw data'!Q98</f>
        <v>1</v>
      </c>
      <c r="C132">
        <f>IF(OR('Raw data'!R98=1,'Raw data'!R98=2),1,0)</f>
        <v>0</v>
      </c>
      <c r="D132">
        <f>IF('Raw data'!S98='Raw data'!S$2,1,0)</f>
        <v>0</v>
      </c>
      <c r="E132">
        <f>IF('Raw data'!T98='Raw data'!T$2,1,0)</f>
        <v>0</v>
      </c>
      <c r="F132">
        <f>IF('Raw data'!U98='Raw data'!U$2,1,0)</f>
        <v>0</v>
      </c>
      <c r="G132">
        <f>IF('Raw data'!V98&lt;0,1,0)</f>
        <v>0</v>
      </c>
      <c r="H132">
        <f>IF('Raw data'!W98&gt;0,1,0)</f>
        <v>1</v>
      </c>
      <c r="I132">
        <f>IF('Raw data'!X98&gt;0,1,0)</f>
        <v>1</v>
      </c>
      <c r="J132">
        <f>IF(OR('Raw data'!Y98=1,'Raw data'!Y98=2),1,0)</f>
        <v>0</v>
      </c>
      <c r="K132">
        <f>IF('Raw data'!Z98='Raw data'!Z$2,1,0)</f>
        <v>0</v>
      </c>
      <c r="L132">
        <f>IF('Raw data'!AA98='Raw data'!AA$2,1,0)</f>
        <v>0</v>
      </c>
      <c r="M132">
        <f>IF('Raw data'!AB98='Raw data'!AB$2,1,0)</f>
        <v>0</v>
      </c>
      <c r="N132">
        <f>IF('Raw data'!AC98&lt;0,1,0)</f>
        <v>0</v>
      </c>
      <c r="O132">
        <f>IF('Raw data'!AD98&gt;0,1,0)</f>
        <v>1</v>
      </c>
      <c r="P132">
        <f>IF('Raw data'!AE98&gt;0,1,0)</f>
        <v>1</v>
      </c>
      <c r="Q132">
        <f t="shared" si="27"/>
        <v>2</v>
      </c>
      <c r="R132" s="30">
        <f t="shared" si="28"/>
        <v>0.2857142857142857</v>
      </c>
      <c r="S132">
        <f t="shared" si="29"/>
        <v>2</v>
      </c>
      <c r="T132" s="30">
        <f t="shared" si="30"/>
        <v>0.2857142857142857</v>
      </c>
      <c r="U132" s="30">
        <f t="shared" si="31"/>
        <v>0</v>
      </c>
      <c r="V132" s="30">
        <f t="shared" si="32"/>
        <v>0</v>
      </c>
      <c r="W132" s="30"/>
      <c r="X132" s="29">
        <f>'Raw data'!W98</f>
        <v>2</v>
      </c>
      <c r="Y132" s="29">
        <f>'Raw data'!AD98</f>
        <v>2</v>
      </c>
      <c r="Z132" s="29">
        <f t="shared" si="33"/>
        <v>0</v>
      </c>
      <c r="AA132" s="29"/>
      <c r="AC132">
        <f t="shared" si="34"/>
        <v>1</v>
      </c>
      <c r="AD132">
        <f t="shared" si="35"/>
        <v>1</v>
      </c>
      <c r="AE132">
        <f t="shared" si="36"/>
        <v>0</v>
      </c>
      <c r="AF132">
        <f t="shared" si="37"/>
        <v>0</v>
      </c>
    </row>
    <row r="133" spans="1:32" x14ac:dyDescent="0.35">
      <c r="A133" s="29">
        <f>'Raw data'!A99</f>
        <v>114364092001</v>
      </c>
      <c r="B133">
        <f>'Raw data'!Q99</f>
        <v>1</v>
      </c>
      <c r="C133">
        <f>IF(OR('Raw data'!R99=1,'Raw data'!R99=2),1,0)</f>
        <v>0</v>
      </c>
      <c r="D133">
        <f>IF('Raw data'!S99='Raw data'!S$2,1,0)</f>
        <v>1</v>
      </c>
      <c r="E133">
        <f>IF('Raw data'!T99='Raw data'!T$2,1,0)</f>
        <v>0</v>
      </c>
      <c r="F133">
        <f>IF('Raw data'!U99='Raw data'!U$2,1,0)</f>
        <v>0</v>
      </c>
      <c r="G133">
        <f>IF('Raw data'!V99&lt;0,1,0)</f>
        <v>0</v>
      </c>
      <c r="H133">
        <f>IF('Raw data'!W99&gt;0,1,0)</f>
        <v>0</v>
      </c>
      <c r="I133">
        <f>IF('Raw data'!X99&gt;0,1,0)</f>
        <v>1</v>
      </c>
      <c r="J133">
        <f>IF(OR('Raw data'!Y99=1,'Raw data'!Y99=2),1,0)</f>
        <v>1</v>
      </c>
      <c r="K133">
        <f>IF('Raw data'!Z99='Raw data'!Z$2,1,0)</f>
        <v>1</v>
      </c>
      <c r="L133">
        <f>IF('Raw data'!AA99='Raw data'!AA$2,1,0)</f>
        <v>1</v>
      </c>
      <c r="M133">
        <f>IF('Raw data'!AB99='Raw data'!AB$2,1,0)</f>
        <v>1</v>
      </c>
      <c r="N133">
        <f>IF('Raw data'!AC99&lt;0,1,0)</f>
        <v>1</v>
      </c>
      <c r="O133">
        <f>IF('Raw data'!AD99&gt;0,1,0)</f>
        <v>0</v>
      </c>
      <c r="P133">
        <f>IF('Raw data'!AE99&gt;0,1,0)</f>
        <v>1</v>
      </c>
      <c r="Q133">
        <f t="shared" si="27"/>
        <v>2</v>
      </c>
      <c r="R133" s="30">
        <f t="shared" si="28"/>
        <v>0.2857142857142857</v>
      </c>
      <c r="S133">
        <f t="shared" si="29"/>
        <v>6</v>
      </c>
      <c r="T133" s="30">
        <f t="shared" si="30"/>
        <v>0.8571428571428571</v>
      </c>
      <c r="U133" s="30">
        <f t="shared" si="31"/>
        <v>0.5714285714285714</v>
      </c>
      <c r="V133" s="30">
        <f t="shared" si="32"/>
        <v>0.8</v>
      </c>
      <c r="W133" s="30"/>
      <c r="X133" s="29">
        <f>'Raw data'!W99</f>
        <v>-2</v>
      </c>
      <c r="Y133" s="29">
        <f>'Raw data'!AD99</f>
        <v>-2</v>
      </c>
      <c r="Z133" s="29">
        <f t="shared" si="33"/>
        <v>0</v>
      </c>
      <c r="AA133" s="29"/>
      <c r="AC133">
        <f t="shared" si="34"/>
        <v>0</v>
      </c>
      <c r="AD133">
        <f t="shared" si="35"/>
        <v>0</v>
      </c>
      <c r="AE133">
        <f t="shared" si="36"/>
        <v>1</v>
      </c>
      <c r="AF133">
        <f t="shared" si="37"/>
        <v>1</v>
      </c>
    </row>
    <row r="134" spans="1:32" x14ac:dyDescent="0.35">
      <c r="A134" s="29">
        <f>'Raw data'!A100</f>
        <v>114364092170</v>
      </c>
      <c r="B134">
        <f>'Raw data'!Q100</f>
        <v>1</v>
      </c>
      <c r="C134">
        <f>IF(OR('Raw data'!R100=1,'Raw data'!R100=2),1,0)</f>
        <v>0</v>
      </c>
      <c r="D134">
        <f>IF('Raw data'!S100='Raw data'!S$2,1,0)</f>
        <v>1</v>
      </c>
      <c r="E134">
        <f>IF('Raw data'!T100='Raw data'!T$2,1,0)</f>
        <v>0</v>
      </c>
      <c r="F134">
        <f>IF('Raw data'!U100='Raw data'!U$2,1,0)</f>
        <v>1</v>
      </c>
      <c r="G134">
        <f>IF('Raw data'!V100&lt;0,1,0)</f>
        <v>0</v>
      </c>
      <c r="H134">
        <f>IF('Raw data'!W100&gt;0,1,0)</f>
        <v>0</v>
      </c>
      <c r="I134">
        <f>IF('Raw data'!X100&gt;0,1,0)</f>
        <v>0</v>
      </c>
      <c r="J134">
        <f>IF(OR('Raw data'!Y100=1,'Raw data'!Y100=2),1,0)</f>
        <v>0</v>
      </c>
      <c r="K134">
        <f>IF('Raw data'!Z100='Raw data'!Z$2,1,0)</f>
        <v>0</v>
      </c>
      <c r="L134">
        <f>IF('Raw data'!AA100='Raw data'!AA$2,1,0)</f>
        <v>1</v>
      </c>
      <c r="M134">
        <f>IF('Raw data'!AB100='Raw data'!AB$2,1,0)</f>
        <v>1</v>
      </c>
      <c r="N134">
        <f>IF('Raw data'!AC100&lt;0,1,0)</f>
        <v>1</v>
      </c>
      <c r="O134">
        <f>IF('Raw data'!AD100&gt;0,1,0)</f>
        <v>0</v>
      </c>
      <c r="P134">
        <f>IF('Raw data'!AE100&gt;0,1,0)</f>
        <v>0</v>
      </c>
      <c r="Q134">
        <f t="shared" si="27"/>
        <v>2</v>
      </c>
      <c r="R134" s="30">
        <f t="shared" si="28"/>
        <v>0.2857142857142857</v>
      </c>
      <c r="S134">
        <f t="shared" si="29"/>
        <v>3</v>
      </c>
      <c r="T134" s="30">
        <f t="shared" si="30"/>
        <v>0.42857142857142855</v>
      </c>
      <c r="U134" s="30">
        <f t="shared" si="31"/>
        <v>0.14285714285714285</v>
      </c>
      <c r="V134" s="30">
        <f t="shared" si="32"/>
        <v>0.2</v>
      </c>
      <c r="W134" s="30"/>
      <c r="X134" s="29">
        <f>'Raw data'!W100</f>
        <v>-2</v>
      </c>
      <c r="Y134" s="29">
        <f>'Raw data'!AD100</f>
        <v>-2</v>
      </c>
      <c r="Z134" s="29">
        <f t="shared" si="33"/>
        <v>0</v>
      </c>
      <c r="AA134" s="29"/>
      <c r="AC134">
        <f t="shared" si="34"/>
        <v>0</v>
      </c>
      <c r="AD134">
        <f t="shared" si="35"/>
        <v>0</v>
      </c>
      <c r="AE134">
        <f t="shared" si="36"/>
        <v>1</v>
      </c>
      <c r="AF134">
        <f t="shared" si="37"/>
        <v>1</v>
      </c>
    </row>
    <row r="135" spans="1:32" x14ac:dyDescent="0.35">
      <c r="A135" s="29"/>
      <c r="R135" s="30"/>
      <c r="T135" s="30"/>
      <c r="U135" s="30"/>
      <c r="V135" s="30"/>
      <c r="W135" s="30"/>
      <c r="X135" s="29"/>
      <c r="Y135" s="29"/>
      <c r="Z135" s="29"/>
      <c r="AA135" s="29"/>
    </row>
    <row r="136" spans="1:32" x14ac:dyDescent="0.35">
      <c r="A136" s="29"/>
      <c r="R136" s="30"/>
      <c r="T136" s="30"/>
      <c r="U136" s="30"/>
      <c r="V136" s="30"/>
      <c r="W136" s="30"/>
      <c r="X136" s="29"/>
      <c r="Y136" s="29"/>
      <c r="Z136" s="29"/>
      <c r="AA136" s="29"/>
    </row>
    <row r="137" spans="1:32" x14ac:dyDescent="0.35">
      <c r="A137" s="29"/>
      <c r="R137" s="30"/>
      <c r="T137" s="30"/>
      <c r="U137" s="30"/>
      <c r="V137" s="30"/>
      <c r="W137" s="30"/>
      <c r="X137" s="29"/>
      <c r="Y137" s="29"/>
      <c r="Z137" s="29"/>
      <c r="AA137" s="29"/>
    </row>
    <row r="138" spans="1:32" x14ac:dyDescent="0.35">
      <c r="A138" s="29"/>
      <c r="R138" s="30"/>
      <c r="T138" s="30"/>
      <c r="U138" s="30"/>
      <c r="V138" s="30"/>
      <c r="W138" s="30"/>
      <c r="X138" s="29"/>
      <c r="Y138" s="29"/>
      <c r="Z138" s="29"/>
      <c r="AA138" s="29"/>
    </row>
    <row r="139" spans="1:32" x14ac:dyDescent="0.35">
      <c r="A139" s="29"/>
      <c r="R139" s="30"/>
      <c r="T139" s="30"/>
      <c r="U139" s="30"/>
      <c r="V139" s="30"/>
      <c r="W139" s="30"/>
      <c r="X139" s="29"/>
      <c r="Y139" s="29"/>
      <c r="Z139" s="29"/>
      <c r="AA139" s="29"/>
    </row>
    <row r="140" spans="1:32" x14ac:dyDescent="0.35">
      <c r="A140" s="29"/>
      <c r="R140" s="30"/>
      <c r="T140" s="30"/>
      <c r="U140" s="30"/>
      <c r="V140" s="30"/>
      <c r="W140" s="30"/>
      <c r="X140" s="29"/>
      <c r="Y140" s="29"/>
      <c r="Z140" s="29"/>
      <c r="AA140" s="29"/>
    </row>
    <row r="141" spans="1:32" x14ac:dyDescent="0.35">
      <c r="A141" s="29"/>
      <c r="R141" s="30"/>
      <c r="T141" s="30"/>
      <c r="U141" s="30"/>
      <c r="V141" s="30"/>
      <c r="W141" s="30"/>
      <c r="X141" s="29"/>
      <c r="Y141" s="29"/>
      <c r="Z141" s="29"/>
      <c r="AA141" s="29"/>
    </row>
    <row r="142" spans="1:32" x14ac:dyDescent="0.35">
      <c r="A142" s="29"/>
      <c r="R142" s="30"/>
      <c r="T142" s="30"/>
      <c r="U142" s="30"/>
      <c r="V142" s="30"/>
      <c r="W142" s="30"/>
      <c r="X142" s="29"/>
      <c r="Y142" s="29"/>
      <c r="Z142" s="29"/>
      <c r="AA142" s="29"/>
    </row>
    <row r="143" spans="1:32" x14ac:dyDescent="0.35">
      <c r="A143" s="29"/>
      <c r="R143" s="30"/>
      <c r="T143" s="30"/>
      <c r="U143" s="30"/>
      <c r="V143" s="30"/>
      <c r="W143" s="30"/>
      <c r="X143" s="29"/>
      <c r="Y143" s="29"/>
      <c r="Z143" s="29"/>
      <c r="AA143" s="29"/>
    </row>
    <row r="144" spans="1:32" x14ac:dyDescent="0.35">
      <c r="A144" s="29"/>
      <c r="R144" s="30"/>
      <c r="T144" s="30"/>
      <c r="U144" s="30"/>
      <c r="V144" s="30"/>
      <c r="W144" s="30"/>
      <c r="X144" s="29"/>
      <c r="Y144" s="29"/>
      <c r="Z144" s="29"/>
      <c r="AA144" s="29"/>
    </row>
    <row r="145" spans="1:27" x14ac:dyDescent="0.35">
      <c r="A145" s="29"/>
      <c r="R145" s="30"/>
      <c r="T145" s="30"/>
      <c r="U145" s="30"/>
      <c r="V145" s="30"/>
      <c r="W145" s="30"/>
      <c r="X145" s="29"/>
      <c r="Y145" s="29"/>
      <c r="Z145" s="29"/>
      <c r="AA145" s="29"/>
    </row>
    <row r="146" spans="1:27" x14ac:dyDescent="0.35">
      <c r="A146" s="29"/>
      <c r="R146" s="30"/>
      <c r="T146" s="30"/>
      <c r="U146" s="30"/>
      <c r="V146" s="30"/>
      <c r="W146" s="30"/>
      <c r="X146" s="29"/>
      <c r="Y146" s="29"/>
      <c r="Z146" s="29"/>
      <c r="AA146" s="29"/>
    </row>
    <row r="147" spans="1:27" x14ac:dyDescent="0.35">
      <c r="A147" s="29"/>
      <c r="R147" s="30"/>
      <c r="T147" s="30"/>
      <c r="U147" s="30"/>
      <c r="V147" s="30"/>
      <c r="W147" s="30"/>
      <c r="X147" s="29"/>
      <c r="Y147" s="29"/>
      <c r="Z147" s="29"/>
      <c r="AA147" s="29"/>
    </row>
    <row r="148" spans="1:27" x14ac:dyDescent="0.35">
      <c r="A148" s="29"/>
      <c r="R148" s="30"/>
      <c r="T148" s="30"/>
      <c r="U148" s="30"/>
      <c r="V148" s="30"/>
      <c r="W148" s="30"/>
      <c r="X148" s="29"/>
      <c r="Y148" s="29"/>
      <c r="Z148" s="29"/>
      <c r="AA148" s="29"/>
    </row>
    <row r="149" spans="1:27" x14ac:dyDescent="0.35">
      <c r="A149" s="29"/>
      <c r="R149" s="30"/>
      <c r="T149" s="30"/>
      <c r="U149" s="30"/>
      <c r="V149" s="30"/>
      <c r="W149" s="30"/>
      <c r="X149" s="29"/>
      <c r="Y149" s="29"/>
      <c r="Z149" s="29"/>
      <c r="AA149" s="29"/>
    </row>
    <row r="150" spans="1:27" x14ac:dyDescent="0.35">
      <c r="A150" s="29"/>
      <c r="R150" s="30"/>
      <c r="T150" s="30"/>
      <c r="U150" s="30"/>
      <c r="V150" s="30"/>
      <c r="W150" s="30"/>
      <c r="X150" s="29"/>
      <c r="Y150" s="29"/>
      <c r="Z150" s="29"/>
      <c r="AA150" s="29"/>
    </row>
    <row r="151" spans="1:27" x14ac:dyDescent="0.35">
      <c r="A151" s="29"/>
      <c r="R151" s="30"/>
      <c r="T151" s="30"/>
      <c r="U151" s="30"/>
      <c r="V151" s="30"/>
      <c r="W151" s="30"/>
      <c r="X151" s="29"/>
      <c r="Y151" s="29"/>
      <c r="Z151" s="29"/>
      <c r="AA151" s="29"/>
    </row>
    <row r="152" spans="1:27" x14ac:dyDescent="0.35">
      <c r="A152" s="29"/>
      <c r="R152" s="30"/>
      <c r="T152" s="30"/>
      <c r="U152" s="30"/>
      <c r="V152" s="30"/>
      <c r="W152" s="30"/>
      <c r="X152" s="29"/>
      <c r="Y152" s="29"/>
      <c r="Z152" s="29"/>
      <c r="AA152" s="29"/>
    </row>
    <row r="153" spans="1:27" x14ac:dyDescent="0.35">
      <c r="A153" s="29"/>
      <c r="R153" s="30"/>
      <c r="T153" s="30"/>
      <c r="U153" s="30"/>
      <c r="V153" s="30"/>
      <c r="W153" s="30"/>
      <c r="X153" s="29"/>
      <c r="Y153" s="29"/>
      <c r="Z153" s="29"/>
      <c r="AA153" s="29"/>
    </row>
    <row r="154" spans="1:27" x14ac:dyDescent="0.35">
      <c r="A154" s="29"/>
      <c r="R154" s="30"/>
      <c r="T154" s="30"/>
      <c r="U154" s="30"/>
      <c r="V154" s="30"/>
      <c r="W154" s="30"/>
      <c r="X154" s="29"/>
      <c r="Y154" s="29"/>
      <c r="Z154" s="29"/>
      <c r="AA154" s="29"/>
    </row>
    <row r="155" spans="1:27" x14ac:dyDescent="0.35">
      <c r="A155" s="29"/>
      <c r="R155" s="30"/>
      <c r="T155" s="30"/>
      <c r="U155" s="30"/>
      <c r="V155" s="30"/>
      <c r="W155" s="30"/>
      <c r="X155" s="29"/>
      <c r="Y155" s="29"/>
      <c r="Z155" s="29"/>
      <c r="AA155" s="29"/>
    </row>
    <row r="156" spans="1:27" x14ac:dyDescent="0.35">
      <c r="A156" s="29"/>
      <c r="R156" s="30"/>
      <c r="T156" s="30"/>
      <c r="U156" s="30"/>
      <c r="V156" s="30"/>
      <c r="W156" s="30"/>
      <c r="X156" s="29"/>
      <c r="Y156" s="29"/>
      <c r="Z156" s="29"/>
      <c r="AA156" s="29"/>
    </row>
    <row r="157" spans="1:27" x14ac:dyDescent="0.35">
      <c r="A157" s="29"/>
      <c r="R157" s="30"/>
      <c r="T157" s="30"/>
      <c r="U157" s="30"/>
      <c r="V157" s="30"/>
      <c r="W157" s="30"/>
      <c r="X157" s="29"/>
      <c r="Y157" s="29"/>
      <c r="Z157" s="29"/>
      <c r="AA157" s="29"/>
    </row>
    <row r="158" spans="1:27" x14ac:dyDescent="0.35">
      <c r="A158" s="29"/>
      <c r="R158" s="30"/>
      <c r="T158" s="30"/>
      <c r="U158" s="30"/>
      <c r="V158" s="30"/>
      <c r="W158" s="30"/>
      <c r="X158" s="29"/>
      <c r="Y158" s="29"/>
      <c r="Z158" s="29"/>
      <c r="AA158" s="29"/>
    </row>
    <row r="159" spans="1:27" x14ac:dyDescent="0.35">
      <c r="A159" s="29"/>
      <c r="R159" s="30"/>
      <c r="T159" s="30"/>
      <c r="U159" s="30"/>
      <c r="V159" s="30"/>
      <c r="W159" s="30"/>
      <c r="X159" s="29"/>
      <c r="Y159" s="29"/>
      <c r="Z159" s="29"/>
      <c r="AA159" s="29"/>
    </row>
    <row r="160" spans="1:27" x14ac:dyDescent="0.35">
      <c r="A160" s="29"/>
      <c r="R160" s="30"/>
      <c r="T160" s="30"/>
      <c r="U160" s="30"/>
      <c r="V160" s="30"/>
      <c r="W160" s="30"/>
      <c r="X160" s="29"/>
      <c r="Y160" s="29"/>
      <c r="Z160" s="29"/>
      <c r="AA160" s="29"/>
    </row>
    <row r="161" spans="1:27" x14ac:dyDescent="0.35">
      <c r="A161" s="29"/>
      <c r="R161" s="30"/>
      <c r="T161" s="30"/>
      <c r="U161" s="30"/>
      <c r="V161" s="30"/>
      <c r="W161" s="30"/>
      <c r="X161" s="29"/>
      <c r="Y161" s="29"/>
      <c r="Z161" s="29"/>
      <c r="AA161" s="29"/>
    </row>
    <row r="162" spans="1:27" x14ac:dyDescent="0.35">
      <c r="A162" s="29"/>
      <c r="R162" s="30"/>
      <c r="T162" s="30"/>
      <c r="U162" s="30"/>
      <c r="V162" s="30"/>
      <c r="W162" s="30"/>
      <c r="X162" s="29"/>
      <c r="Y162" s="29"/>
      <c r="Z162" s="29"/>
      <c r="AA162" s="29"/>
    </row>
    <row r="163" spans="1:27" x14ac:dyDescent="0.35">
      <c r="A163" s="29"/>
      <c r="R163" s="30"/>
      <c r="T163" s="30"/>
      <c r="U163" s="30"/>
      <c r="V163" s="30"/>
      <c r="W163" s="30"/>
      <c r="X163" s="29"/>
      <c r="Y163" s="29"/>
      <c r="Z163" s="29"/>
      <c r="AA163" s="29"/>
    </row>
    <row r="164" spans="1:27" x14ac:dyDescent="0.35">
      <c r="A164" s="29"/>
      <c r="R164" s="30"/>
      <c r="T164" s="30"/>
      <c r="U164" s="30"/>
      <c r="V164" s="30"/>
      <c r="W164" s="30"/>
      <c r="X164" s="29"/>
      <c r="Y164" s="29"/>
      <c r="Z164" s="29"/>
      <c r="AA164" s="29"/>
    </row>
    <row r="165" spans="1:27" x14ac:dyDescent="0.35">
      <c r="A165" s="29"/>
      <c r="R165" s="30"/>
      <c r="T165" s="30"/>
      <c r="U165" s="30"/>
      <c r="V165" s="30"/>
      <c r="W165" s="30"/>
      <c r="X165" s="29"/>
      <c r="Y165" s="29"/>
      <c r="Z165" s="29"/>
      <c r="AA165" s="29"/>
    </row>
    <row r="166" spans="1:27" x14ac:dyDescent="0.35">
      <c r="A166" s="29"/>
      <c r="R166" s="30"/>
      <c r="T166" s="30"/>
      <c r="U166" s="30"/>
      <c r="V166" s="30"/>
      <c r="W166" s="30"/>
      <c r="X166" s="29"/>
      <c r="Y166" s="29"/>
      <c r="Z166" s="29"/>
      <c r="AA166" s="29"/>
    </row>
    <row r="167" spans="1:27" x14ac:dyDescent="0.35">
      <c r="A167" s="29"/>
      <c r="R167" s="30"/>
      <c r="T167" s="30"/>
      <c r="U167" s="30"/>
      <c r="V167" s="30"/>
      <c r="W167" s="30"/>
      <c r="X167" s="29"/>
      <c r="Y167" s="29"/>
      <c r="Z167" s="29"/>
      <c r="AA167" s="29"/>
    </row>
    <row r="168" spans="1:27" x14ac:dyDescent="0.35">
      <c r="A168" s="29"/>
      <c r="R168" s="30"/>
      <c r="T168" s="30"/>
      <c r="U168" s="30"/>
      <c r="V168" s="30"/>
      <c r="W168" s="30"/>
      <c r="X168" s="29"/>
      <c r="Y168" s="29"/>
      <c r="Z168" s="29"/>
      <c r="AA168" s="29"/>
    </row>
    <row r="169" spans="1:27" x14ac:dyDescent="0.35">
      <c r="A169" s="29"/>
      <c r="R169" s="30"/>
      <c r="T169" s="30"/>
      <c r="U169" s="30"/>
      <c r="V169" s="30"/>
      <c r="W169" s="30"/>
      <c r="X169" s="29"/>
      <c r="Y169" s="29"/>
      <c r="Z169" s="29"/>
      <c r="AA169" s="29"/>
    </row>
    <row r="170" spans="1:27" x14ac:dyDescent="0.35">
      <c r="A170" s="29"/>
      <c r="R170" s="30"/>
      <c r="T170" s="30"/>
      <c r="U170" s="30"/>
      <c r="V170" s="30"/>
      <c r="W170" s="30"/>
      <c r="X170" s="29"/>
      <c r="Y170" s="29"/>
      <c r="Z170" s="29"/>
      <c r="AA170" s="29"/>
    </row>
    <row r="171" spans="1:27" x14ac:dyDescent="0.35">
      <c r="A171" s="29"/>
      <c r="R171" s="30"/>
      <c r="T171" s="30"/>
      <c r="U171" s="30"/>
      <c r="V171" s="30"/>
      <c r="W171" s="30"/>
      <c r="X171" s="29"/>
      <c r="Y171" s="29"/>
      <c r="Z171" s="29"/>
      <c r="AA171" s="29"/>
    </row>
    <row r="172" spans="1:27" x14ac:dyDescent="0.35">
      <c r="A172" s="29"/>
      <c r="R172" s="30"/>
      <c r="T172" s="30"/>
      <c r="U172" s="30"/>
      <c r="V172" s="30"/>
      <c r="W172" s="30"/>
      <c r="X172" s="29"/>
      <c r="Y172" s="29"/>
      <c r="Z172" s="29"/>
      <c r="AA172" s="29"/>
    </row>
    <row r="173" spans="1:27" x14ac:dyDescent="0.35">
      <c r="A173" s="29"/>
      <c r="R173" s="30"/>
      <c r="T173" s="30"/>
      <c r="U173" s="30"/>
      <c r="V173" s="30"/>
      <c r="W173" s="30"/>
      <c r="X173" s="29"/>
      <c r="Y173" s="29"/>
      <c r="Z173" s="29"/>
      <c r="AA173" s="29"/>
    </row>
    <row r="174" spans="1:27" x14ac:dyDescent="0.35">
      <c r="A174" s="29"/>
      <c r="R174" s="30"/>
      <c r="T174" s="30"/>
      <c r="U174" s="30"/>
      <c r="V174" s="30"/>
      <c r="W174" s="30"/>
      <c r="X174" s="29"/>
      <c r="Y174" s="29"/>
      <c r="Z174" s="29"/>
      <c r="AA174" s="29"/>
    </row>
    <row r="175" spans="1:27" x14ac:dyDescent="0.35">
      <c r="A175" s="29"/>
      <c r="R175" s="30"/>
      <c r="T175" s="30"/>
      <c r="U175" s="30"/>
      <c r="V175" s="30"/>
      <c r="W175" s="30"/>
      <c r="X175" s="29"/>
      <c r="Y175" s="29"/>
      <c r="Z175" s="29"/>
      <c r="AA175" s="29"/>
    </row>
    <row r="176" spans="1:27" x14ac:dyDescent="0.35">
      <c r="A176" s="29"/>
      <c r="R176" s="30"/>
      <c r="T176" s="30"/>
      <c r="U176" s="30"/>
      <c r="V176" s="30"/>
      <c r="W176" s="30"/>
      <c r="X176" s="29"/>
      <c r="Y176" s="29"/>
      <c r="Z176" s="29"/>
      <c r="AA176" s="29"/>
    </row>
    <row r="177" spans="1:27" x14ac:dyDescent="0.35">
      <c r="A177" s="29"/>
      <c r="R177" s="30"/>
      <c r="T177" s="30"/>
      <c r="U177" s="30"/>
      <c r="V177" s="30"/>
      <c r="W177" s="30"/>
      <c r="X177" s="29"/>
      <c r="Y177" s="29"/>
      <c r="Z177" s="29"/>
      <c r="AA177" s="29"/>
    </row>
    <row r="178" spans="1:27" x14ac:dyDescent="0.35">
      <c r="A178" s="29"/>
      <c r="R178" s="30"/>
      <c r="T178" s="30"/>
      <c r="U178" s="30"/>
      <c r="V178" s="30"/>
      <c r="W178" s="30"/>
      <c r="X178" s="29"/>
      <c r="Y178" s="29"/>
      <c r="Z178" s="29"/>
      <c r="AA178" s="29"/>
    </row>
    <row r="179" spans="1:27" x14ac:dyDescent="0.35">
      <c r="A179" s="29"/>
      <c r="R179" s="30"/>
      <c r="T179" s="30"/>
      <c r="U179" s="30"/>
      <c r="V179" s="30"/>
      <c r="W179" s="30"/>
      <c r="X179" s="29"/>
      <c r="Y179" s="29"/>
      <c r="Z179" s="29"/>
      <c r="AA179" s="29"/>
    </row>
    <row r="180" spans="1:27" x14ac:dyDescent="0.35">
      <c r="A180" s="29"/>
      <c r="R180" s="30"/>
      <c r="T180" s="30"/>
      <c r="U180" s="30"/>
      <c r="V180" s="30"/>
      <c r="W180" s="30"/>
      <c r="X180" s="29"/>
      <c r="Y180" s="29"/>
      <c r="Z180" s="29"/>
      <c r="AA180" s="29"/>
    </row>
    <row r="181" spans="1:27" x14ac:dyDescent="0.35">
      <c r="A181" s="29"/>
      <c r="R181" s="30"/>
      <c r="T181" s="30"/>
      <c r="U181" s="30"/>
      <c r="V181" s="30"/>
      <c r="W181" s="30"/>
      <c r="X181" s="29"/>
      <c r="Y181" s="29"/>
      <c r="Z181" s="29"/>
      <c r="AA181" s="29"/>
    </row>
    <row r="182" spans="1:27" x14ac:dyDescent="0.35">
      <c r="A182" s="29"/>
      <c r="R182" s="30"/>
      <c r="T182" s="30"/>
      <c r="U182" s="30"/>
      <c r="V182" s="30"/>
      <c r="W182" s="30"/>
      <c r="X182" s="29"/>
      <c r="Y182" s="29"/>
      <c r="Z182" s="29"/>
      <c r="AA182" s="29"/>
    </row>
    <row r="183" spans="1:27" x14ac:dyDescent="0.35">
      <c r="A183" s="29"/>
      <c r="R183" s="30"/>
      <c r="T183" s="30"/>
      <c r="U183" s="30"/>
      <c r="V183" s="30"/>
      <c r="W183" s="30"/>
      <c r="X183" s="29"/>
      <c r="Y183" s="29"/>
      <c r="Z183" s="29"/>
      <c r="AA183" s="29"/>
    </row>
    <row r="184" spans="1:27" x14ac:dyDescent="0.35">
      <c r="A184" s="29"/>
      <c r="R184" s="30"/>
      <c r="T184" s="30"/>
      <c r="U184" s="30"/>
      <c r="V184" s="30"/>
      <c r="W184" s="30"/>
      <c r="X184" s="29"/>
      <c r="Y184" s="29"/>
      <c r="Z184" s="29"/>
      <c r="AA184" s="29"/>
    </row>
    <row r="185" spans="1:27" x14ac:dyDescent="0.35">
      <c r="A185" s="29"/>
      <c r="R185" s="30"/>
      <c r="T185" s="30"/>
      <c r="U185" s="30"/>
      <c r="V185" s="30"/>
      <c r="W185" s="30"/>
      <c r="X185" s="29"/>
      <c r="Y185" s="29"/>
      <c r="Z185" s="29"/>
      <c r="AA185" s="29"/>
    </row>
    <row r="186" spans="1:27" x14ac:dyDescent="0.35">
      <c r="A186" s="29"/>
      <c r="R186" s="30"/>
      <c r="T186" s="30"/>
      <c r="U186" s="30"/>
      <c r="V186" s="30"/>
      <c r="W186" s="30"/>
      <c r="X186" s="29"/>
      <c r="Y186" s="29"/>
      <c r="Z186" s="29"/>
      <c r="AA186" s="29"/>
    </row>
    <row r="187" spans="1:27" x14ac:dyDescent="0.35">
      <c r="A187" s="29"/>
      <c r="R187" s="30"/>
      <c r="T187" s="30"/>
      <c r="U187" s="30"/>
      <c r="V187" s="30"/>
      <c r="W187" s="30"/>
      <c r="X187" s="29"/>
      <c r="Y187" s="29"/>
      <c r="Z187" s="29"/>
      <c r="AA187" s="29"/>
    </row>
    <row r="188" spans="1:27" x14ac:dyDescent="0.35">
      <c r="A188" s="29"/>
      <c r="R188" s="30"/>
      <c r="T188" s="30"/>
      <c r="U188" s="30"/>
      <c r="V188" s="30"/>
      <c r="W188" s="30"/>
      <c r="X188" s="29"/>
      <c r="Y188" s="29"/>
      <c r="Z188" s="29"/>
      <c r="AA188" s="29"/>
    </row>
    <row r="189" spans="1:27" x14ac:dyDescent="0.35">
      <c r="A189" s="29"/>
      <c r="R189" s="30"/>
      <c r="T189" s="30"/>
      <c r="U189" s="30"/>
      <c r="V189" s="30"/>
      <c r="W189" s="30"/>
      <c r="X189" s="29"/>
      <c r="Y189" s="29"/>
      <c r="Z189" s="29"/>
      <c r="AA189" s="29"/>
    </row>
    <row r="190" spans="1:27" x14ac:dyDescent="0.35">
      <c r="A190" s="29"/>
      <c r="R190" s="30"/>
      <c r="T190" s="30"/>
      <c r="U190" s="30"/>
      <c r="V190" s="30"/>
      <c r="W190" s="30"/>
      <c r="X190" s="29"/>
      <c r="Y190" s="29"/>
      <c r="Z190" s="29"/>
      <c r="AA190" s="29"/>
    </row>
    <row r="191" spans="1:27" x14ac:dyDescent="0.35">
      <c r="A191" s="29"/>
      <c r="R191" s="30"/>
      <c r="T191" s="30"/>
      <c r="U191" s="30"/>
      <c r="V191" s="30"/>
      <c r="W191" s="30"/>
      <c r="X191" s="29"/>
      <c r="Y191" s="29"/>
      <c r="Z191" s="29"/>
      <c r="AA191" s="29"/>
    </row>
    <row r="192" spans="1:27" x14ac:dyDescent="0.35">
      <c r="A192" s="29"/>
      <c r="R192" s="30"/>
      <c r="T192" s="30"/>
      <c r="U192" s="30"/>
      <c r="V192" s="30"/>
      <c r="W192" s="30"/>
      <c r="X192" s="29"/>
      <c r="Y192" s="29"/>
      <c r="Z192" s="29"/>
      <c r="AA192" s="29"/>
    </row>
    <row r="193" spans="1:27" x14ac:dyDescent="0.35">
      <c r="A193" s="29"/>
      <c r="R193" s="30"/>
      <c r="T193" s="30"/>
      <c r="U193" s="30"/>
      <c r="V193" s="30"/>
      <c r="W193" s="30"/>
      <c r="X193" s="29"/>
      <c r="Y193" s="29"/>
      <c r="Z193" s="29"/>
      <c r="AA193" s="29"/>
    </row>
    <row r="194" spans="1:27" x14ac:dyDescent="0.35">
      <c r="A194" s="29"/>
      <c r="R194" s="30"/>
      <c r="T194" s="30"/>
      <c r="U194" s="30"/>
      <c r="V194" s="30"/>
      <c r="W194" s="30"/>
      <c r="X194" s="29"/>
      <c r="Y194" s="29"/>
      <c r="Z194" s="29"/>
      <c r="AA194" s="29"/>
    </row>
    <row r="195" spans="1:27" x14ac:dyDescent="0.35">
      <c r="A195" s="29"/>
      <c r="R195" s="30"/>
      <c r="T195" s="30"/>
      <c r="U195" s="30"/>
      <c r="V195" s="30"/>
      <c r="W195" s="30"/>
      <c r="X195" s="29"/>
      <c r="Y195" s="29"/>
      <c r="Z195" s="29"/>
      <c r="AA195" s="29"/>
    </row>
    <row r="196" spans="1:27" x14ac:dyDescent="0.35">
      <c r="A196" s="29"/>
      <c r="R196" s="30"/>
      <c r="T196" s="30"/>
      <c r="U196" s="30"/>
      <c r="V196" s="30"/>
      <c r="W196" s="30"/>
      <c r="X196" s="29"/>
      <c r="Y196" s="29"/>
      <c r="Z196" s="29"/>
      <c r="AA196" s="29"/>
    </row>
    <row r="197" spans="1:27" x14ac:dyDescent="0.35">
      <c r="A197" s="29"/>
      <c r="R197" s="30"/>
      <c r="T197" s="30"/>
      <c r="U197" s="30"/>
      <c r="V197" s="30"/>
      <c r="W197" s="30"/>
      <c r="X197" s="29"/>
      <c r="Y197" s="29"/>
      <c r="Z197" s="29"/>
      <c r="AA197" s="29"/>
    </row>
    <row r="198" spans="1:27" x14ac:dyDescent="0.35">
      <c r="A198" s="29"/>
      <c r="R198" s="30"/>
      <c r="T198" s="30"/>
      <c r="U198" s="30"/>
      <c r="V198" s="30"/>
      <c r="W198" s="30"/>
      <c r="X198" s="29"/>
      <c r="Y198" s="29"/>
      <c r="Z198" s="29"/>
      <c r="AA198" s="29"/>
    </row>
    <row r="199" spans="1:27" x14ac:dyDescent="0.35">
      <c r="A199" s="29"/>
      <c r="R199" s="30"/>
      <c r="T199" s="30"/>
      <c r="U199" s="30"/>
      <c r="V199" s="30"/>
      <c r="W199" s="30"/>
      <c r="X199" s="29"/>
      <c r="Y199" s="29"/>
      <c r="Z199" s="29"/>
      <c r="AA199" s="29"/>
    </row>
    <row r="200" spans="1:27" x14ac:dyDescent="0.35">
      <c r="A200" s="29"/>
      <c r="R200" s="30"/>
      <c r="T200" s="30"/>
      <c r="U200" s="30"/>
      <c r="V200" s="30"/>
      <c r="W200" s="30"/>
      <c r="X200" s="29"/>
      <c r="Y200" s="29"/>
      <c r="Z200" s="29"/>
      <c r="AA200" s="29"/>
    </row>
    <row r="201" spans="1:27" x14ac:dyDescent="0.35">
      <c r="A201" s="29"/>
      <c r="R201" s="30"/>
      <c r="T201" s="30"/>
      <c r="U201" s="30"/>
      <c r="V201" s="30"/>
      <c r="W201" s="30"/>
      <c r="X201" s="29"/>
      <c r="Y201" s="29"/>
      <c r="Z201" s="29"/>
      <c r="AA201" s="29"/>
    </row>
    <row r="202" spans="1:27" x14ac:dyDescent="0.35">
      <c r="A202" s="29"/>
      <c r="R202" s="30"/>
      <c r="T202" s="30"/>
      <c r="U202" s="30"/>
      <c r="V202" s="30"/>
      <c r="W202" s="30"/>
      <c r="X202" s="29"/>
      <c r="Y202" s="29"/>
      <c r="Z202" s="29"/>
      <c r="AA202" s="29"/>
    </row>
    <row r="203" spans="1:27" x14ac:dyDescent="0.35">
      <c r="A203" s="29"/>
      <c r="R203" s="30"/>
      <c r="T203" s="30"/>
      <c r="U203" s="30"/>
      <c r="V203" s="30"/>
      <c r="W203" s="30"/>
      <c r="X203" s="29"/>
      <c r="Y203" s="29"/>
      <c r="Z203" s="29"/>
      <c r="AA203" s="29"/>
    </row>
    <row r="204" spans="1:27" x14ac:dyDescent="0.35">
      <c r="A204" s="29"/>
      <c r="R204" s="30"/>
      <c r="T204" s="30"/>
      <c r="U204" s="30"/>
      <c r="V204" s="30"/>
      <c r="W204" s="30"/>
      <c r="X204" s="29"/>
      <c r="Y204" s="29"/>
      <c r="Z204" s="29"/>
      <c r="AA204" s="29"/>
    </row>
    <row r="205" spans="1:27" x14ac:dyDescent="0.35">
      <c r="A205" s="29"/>
      <c r="R205" s="30"/>
      <c r="T205" s="30"/>
      <c r="U205" s="30"/>
      <c r="V205" s="30"/>
      <c r="W205" s="30"/>
      <c r="X205" s="29"/>
      <c r="Y205" s="29"/>
      <c r="Z205" s="29"/>
      <c r="AA205" s="29"/>
    </row>
    <row r="206" spans="1:27" x14ac:dyDescent="0.35">
      <c r="A206" s="29"/>
      <c r="R206" s="30"/>
      <c r="T206" s="30"/>
      <c r="U206" s="30"/>
      <c r="V206" s="30"/>
      <c r="W206" s="30"/>
      <c r="X206" s="29"/>
      <c r="Y206" s="29"/>
      <c r="Z206" s="29"/>
      <c r="AA206" s="29"/>
    </row>
    <row r="207" spans="1:27" x14ac:dyDescent="0.35">
      <c r="A207" s="29"/>
      <c r="R207" s="30"/>
      <c r="T207" s="30"/>
      <c r="U207" s="30"/>
      <c r="V207" s="30"/>
      <c r="W207" s="30"/>
      <c r="X207" s="29"/>
      <c r="Y207" s="29"/>
      <c r="Z207" s="29"/>
      <c r="AA207" s="29"/>
    </row>
    <row r="208" spans="1:27" x14ac:dyDescent="0.35">
      <c r="A208" s="29"/>
      <c r="R208" s="30"/>
      <c r="T208" s="30"/>
      <c r="U208" s="30"/>
      <c r="V208" s="30"/>
      <c r="W208" s="30"/>
      <c r="X208" s="29"/>
      <c r="Y208" s="29"/>
      <c r="Z208" s="29"/>
      <c r="AA208" s="29"/>
    </row>
    <row r="209" spans="1:27" x14ac:dyDescent="0.35">
      <c r="A209" s="29"/>
      <c r="R209" s="30"/>
      <c r="T209" s="30"/>
      <c r="U209" s="30"/>
      <c r="V209" s="30"/>
      <c r="W209" s="30"/>
      <c r="X209" s="29"/>
      <c r="Y209" s="29"/>
      <c r="Z209" s="29"/>
      <c r="AA209" s="29"/>
    </row>
    <row r="210" spans="1:27" x14ac:dyDescent="0.35">
      <c r="A210" s="29"/>
      <c r="R210" s="30"/>
      <c r="T210" s="30"/>
      <c r="U210" s="30"/>
      <c r="V210" s="30"/>
      <c r="W210" s="30"/>
      <c r="X210" s="29"/>
      <c r="Y210" s="29"/>
      <c r="Z210" s="29"/>
      <c r="AA210" s="29"/>
    </row>
    <row r="211" spans="1:27" x14ac:dyDescent="0.35">
      <c r="A211" s="29"/>
      <c r="R211" s="30"/>
      <c r="T211" s="30"/>
      <c r="U211" s="30"/>
      <c r="V211" s="30"/>
      <c r="W211" s="30"/>
      <c r="X211" s="29"/>
      <c r="Y211" s="29"/>
      <c r="Z211" s="29"/>
      <c r="AA211" s="29"/>
    </row>
    <row r="212" spans="1:27" x14ac:dyDescent="0.35">
      <c r="A212" s="29"/>
      <c r="R212" s="30"/>
      <c r="T212" s="30"/>
      <c r="U212" s="30"/>
      <c r="V212" s="30"/>
      <c r="W212" s="30"/>
      <c r="X212" s="29"/>
      <c r="Y212" s="29"/>
      <c r="Z212" s="29"/>
      <c r="AA212" s="29"/>
    </row>
    <row r="213" spans="1:27" x14ac:dyDescent="0.35">
      <c r="A213" s="29"/>
      <c r="R213" s="30"/>
      <c r="T213" s="30"/>
      <c r="U213" s="30"/>
      <c r="V213" s="30"/>
      <c r="W213" s="30"/>
      <c r="X213" s="29"/>
      <c r="Y213" s="29"/>
      <c r="Z213" s="29"/>
      <c r="AA213" s="29"/>
    </row>
    <row r="214" spans="1:27" x14ac:dyDescent="0.35">
      <c r="A214" s="29"/>
      <c r="R214" s="30"/>
      <c r="T214" s="30"/>
      <c r="U214" s="30"/>
      <c r="V214" s="30"/>
      <c r="W214" s="30"/>
      <c r="X214" s="29"/>
      <c r="Y214" s="29"/>
      <c r="Z214" s="29"/>
      <c r="AA214" s="29"/>
    </row>
    <row r="215" spans="1:27" x14ac:dyDescent="0.35">
      <c r="A215" s="29"/>
      <c r="R215" s="30"/>
      <c r="T215" s="30"/>
      <c r="U215" s="30"/>
      <c r="V215" s="30"/>
      <c r="W215" s="30"/>
      <c r="X215" s="29"/>
      <c r="Y215" s="29"/>
      <c r="Z215" s="29"/>
      <c r="AA215" s="29"/>
    </row>
    <row r="216" spans="1:27" x14ac:dyDescent="0.35">
      <c r="A216" s="29"/>
      <c r="R216" s="30"/>
      <c r="T216" s="30"/>
      <c r="U216" s="30"/>
      <c r="V216" s="30"/>
      <c r="W216" s="30"/>
      <c r="X216" s="29"/>
      <c r="Y216" s="29"/>
      <c r="Z216" s="29"/>
      <c r="AA216" s="29"/>
    </row>
    <row r="217" spans="1:27" x14ac:dyDescent="0.35">
      <c r="A217" s="29"/>
      <c r="R217" s="30"/>
      <c r="T217" s="30"/>
      <c r="U217" s="30"/>
      <c r="V217" s="30"/>
      <c r="W217" s="30"/>
      <c r="X217" s="29"/>
      <c r="Y217" s="29"/>
      <c r="Z217" s="29"/>
      <c r="AA217" s="29"/>
    </row>
    <row r="218" spans="1:27" x14ac:dyDescent="0.35">
      <c r="A218" s="29"/>
      <c r="R218" s="30"/>
      <c r="T218" s="30"/>
      <c r="U218" s="30"/>
      <c r="V218" s="30"/>
      <c r="W218" s="30"/>
      <c r="X218" s="29"/>
      <c r="Y218" s="29"/>
      <c r="Z218" s="29"/>
      <c r="AA218" s="29"/>
    </row>
    <row r="219" spans="1:27" x14ac:dyDescent="0.35">
      <c r="A219" s="29"/>
      <c r="R219" s="30"/>
      <c r="T219" s="30"/>
      <c r="U219" s="30"/>
      <c r="V219" s="30"/>
      <c r="W219" s="30"/>
      <c r="X219" s="29"/>
      <c r="Y219" s="29"/>
      <c r="Z219" s="29"/>
      <c r="AA219" s="29"/>
    </row>
    <row r="220" spans="1:27" x14ac:dyDescent="0.35">
      <c r="A220" s="29"/>
      <c r="R220" s="30"/>
      <c r="T220" s="30"/>
      <c r="U220" s="30"/>
      <c r="V220" s="30"/>
      <c r="W220" s="30"/>
      <c r="X220" s="29"/>
      <c r="Y220" s="29"/>
      <c r="Z220" s="29"/>
      <c r="AA220" s="29"/>
    </row>
    <row r="221" spans="1:27" x14ac:dyDescent="0.35">
      <c r="A221" s="29"/>
      <c r="R221" s="30"/>
      <c r="T221" s="30"/>
      <c r="U221" s="30"/>
      <c r="V221" s="30"/>
      <c r="W221" s="30"/>
      <c r="X221" s="29"/>
      <c r="Y221" s="29"/>
      <c r="Z221" s="29"/>
      <c r="AA221" s="29"/>
    </row>
    <row r="222" spans="1:27" x14ac:dyDescent="0.35">
      <c r="A222" s="29"/>
      <c r="R222" s="30"/>
      <c r="T222" s="30"/>
      <c r="U222" s="30"/>
      <c r="V222" s="30"/>
      <c r="W222" s="30"/>
      <c r="X222" s="29"/>
      <c r="Y222" s="29"/>
      <c r="Z222" s="29"/>
      <c r="AA222" s="29"/>
    </row>
    <row r="223" spans="1:27" x14ac:dyDescent="0.35">
      <c r="A223" s="29"/>
      <c r="R223" s="30"/>
      <c r="T223" s="30"/>
      <c r="U223" s="30"/>
      <c r="V223" s="30"/>
      <c r="W223" s="30"/>
      <c r="X223" s="29"/>
      <c r="Y223" s="29"/>
      <c r="Z223" s="29"/>
      <c r="AA223" s="29"/>
    </row>
    <row r="224" spans="1:27" x14ac:dyDescent="0.35">
      <c r="A224" s="29"/>
      <c r="R224" s="30"/>
      <c r="T224" s="30"/>
      <c r="U224" s="30"/>
      <c r="V224" s="30"/>
      <c r="W224" s="30"/>
      <c r="X224" s="29"/>
      <c r="Y224" s="29"/>
      <c r="Z224" s="29"/>
      <c r="AA224" s="29"/>
    </row>
    <row r="225" spans="1:27" x14ac:dyDescent="0.35">
      <c r="A225" s="29"/>
      <c r="R225" s="30"/>
      <c r="T225" s="30"/>
      <c r="U225" s="30"/>
      <c r="V225" s="30"/>
      <c r="W225" s="30"/>
      <c r="X225" s="29"/>
      <c r="Y225" s="29"/>
      <c r="Z225" s="29"/>
      <c r="AA225" s="29"/>
    </row>
    <row r="226" spans="1:27" x14ac:dyDescent="0.35">
      <c r="A226" s="29"/>
      <c r="R226" s="30"/>
      <c r="T226" s="30"/>
      <c r="U226" s="30"/>
      <c r="V226" s="30"/>
      <c r="W226" s="30"/>
      <c r="X226" s="29"/>
      <c r="Y226" s="29"/>
      <c r="Z226" s="29"/>
      <c r="AA226" s="29"/>
    </row>
    <row r="227" spans="1:27" x14ac:dyDescent="0.35">
      <c r="A227" s="29"/>
      <c r="R227" s="30"/>
      <c r="T227" s="30"/>
      <c r="U227" s="30"/>
      <c r="V227" s="30"/>
      <c r="W227" s="30"/>
      <c r="X227" s="29"/>
      <c r="Y227" s="29"/>
      <c r="Z227" s="29"/>
      <c r="AA227" s="29"/>
    </row>
    <row r="228" spans="1:27" x14ac:dyDescent="0.35">
      <c r="A228" s="29"/>
      <c r="R228" s="30"/>
      <c r="T228" s="30"/>
      <c r="U228" s="30"/>
      <c r="V228" s="30"/>
      <c r="W228" s="30"/>
      <c r="X228" s="29"/>
      <c r="Y228" s="29"/>
      <c r="Z228" s="29"/>
      <c r="AA228" s="29"/>
    </row>
    <row r="229" spans="1:27" x14ac:dyDescent="0.35">
      <c r="A229" s="29"/>
      <c r="R229" s="30"/>
      <c r="T229" s="30"/>
      <c r="U229" s="30"/>
      <c r="V229" s="30"/>
      <c r="W229" s="30"/>
      <c r="X229" s="29"/>
      <c r="Y229" s="29"/>
      <c r="Z229" s="29"/>
      <c r="AA229" s="29"/>
    </row>
    <row r="230" spans="1:27" x14ac:dyDescent="0.35">
      <c r="A230" s="29"/>
      <c r="R230" s="30"/>
      <c r="T230" s="30"/>
      <c r="U230" s="30"/>
      <c r="V230" s="30"/>
      <c r="W230" s="30"/>
      <c r="X230" s="29"/>
      <c r="Y230" s="29"/>
      <c r="Z230" s="29"/>
      <c r="AA230" s="29"/>
    </row>
    <row r="231" spans="1:27" x14ac:dyDescent="0.35">
      <c r="A231" s="29"/>
      <c r="R231" s="30"/>
      <c r="T231" s="30"/>
      <c r="U231" s="30"/>
      <c r="V231" s="30"/>
      <c r="W231" s="30"/>
      <c r="X231" s="29"/>
      <c r="Y231" s="29"/>
      <c r="Z231" s="29"/>
      <c r="AA231" s="29"/>
    </row>
    <row r="232" spans="1:27" x14ac:dyDescent="0.35">
      <c r="A232" s="29"/>
      <c r="R232" s="30"/>
      <c r="T232" s="30"/>
      <c r="U232" s="30"/>
      <c r="V232" s="30"/>
      <c r="W232" s="30"/>
      <c r="X232" s="29"/>
      <c r="Y232" s="29"/>
      <c r="Z232" s="29"/>
      <c r="AA232" s="29"/>
    </row>
    <row r="233" spans="1:27" x14ac:dyDescent="0.35">
      <c r="A233" s="29"/>
      <c r="R233" s="30"/>
      <c r="T233" s="30"/>
      <c r="U233" s="30"/>
      <c r="V233" s="30"/>
      <c r="W233" s="30"/>
      <c r="X233" s="29"/>
      <c r="Y233" s="29"/>
      <c r="Z233" s="29"/>
      <c r="AA233" s="29"/>
    </row>
    <row r="234" spans="1:27" x14ac:dyDescent="0.35">
      <c r="A234" s="29"/>
      <c r="R234" s="30"/>
      <c r="T234" s="30"/>
      <c r="U234" s="30"/>
      <c r="V234" s="30"/>
      <c r="W234" s="30"/>
      <c r="X234" s="29"/>
      <c r="Y234" s="29"/>
      <c r="Z234" s="29"/>
      <c r="AA234" s="29"/>
    </row>
    <row r="235" spans="1:27" x14ac:dyDescent="0.35">
      <c r="A235" s="29"/>
      <c r="R235" s="30"/>
      <c r="T235" s="30"/>
      <c r="U235" s="30"/>
      <c r="V235" s="30"/>
      <c r="W235" s="30"/>
      <c r="X235" s="29"/>
      <c r="Y235" s="29"/>
      <c r="Z235" s="29"/>
      <c r="AA235" s="29"/>
    </row>
    <row r="236" spans="1:27" x14ac:dyDescent="0.35">
      <c r="A236" s="29"/>
      <c r="R236" s="30"/>
      <c r="T236" s="30"/>
      <c r="U236" s="30"/>
      <c r="V236" s="30"/>
      <c r="W236" s="30"/>
      <c r="X236" s="29"/>
      <c r="Y236" s="29"/>
      <c r="Z236" s="29"/>
      <c r="AA236" s="29"/>
    </row>
    <row r="237" spans="1:27" x14ac:dyDescent="0.35">
      <c r="A237" s="29"/>
      <c r="R237" s="30"/>
      <c r="T237" s="30"/>
      <c r="U237" s="30"/>
      <c r="V237" s="30"/>
      <c r="W237" s="30"/>
      <c r="X237" s="29"/>
      <c r="Y237" s="29"/>
      <c r="Z237" s="29"/>
      <c r="AA237" s="29"/>
    </row>
    <row r="238" spans="1:27" x14ac:dyDescent="0.35">
      <c r="A238" s="29"/>
      <c r="R238" s="30"/>
      <c r="T238" s="30"/>
      <c r="U238" s="30"/>
      <c r="V238" s="30"/>
      <c r="W238" s="30"/>
      <c r="X238" s="29"/>
      <c r="Y238" s="29"/>
      <c r="Z238" s="29"/>
      <c r="AA238" s="29"/>
    </row>
    <row r="239" spans="1:27" x14ac:dyDescent="0.35">
      <c r="A239" s="29"/>
      <c r="R239" s="30"/>
      <c r="T239" s="30"/>
      <c r="U239" s="30"/>
      <c r="V239" s="30"/>
      <c r="W239" s="30"/>
      <c r="X239" s="29"/>
      <c r="Y239" s="29"/>
      <c r="Z239" s="29"/>
      <c r="AA239" s="29"/>
    </row>
    <row r="240" spans="1:27" x14ac:dyDescent="0.35">
      <c r="A240" s="29"/>
      <c r="R240" s="30"/>
      <c r="T240" s="30"/>
      <c r="U240" s="30"/>
      <c r="V240" s="30"/>
      <c r="W240" s="30"/>
      <c r="X240" s="29"/>
      <c r="Y240" s="29"/>
      <c r="Z240" s="29"/>
      <c r="AA240" s="29"/>
    </row>
    <row r="241" spans="1:27" x14ac:dyDescent="0.35">
      <c r="A241" s="29"/>
      <c r="R241" s="30"/>
      <c r="T241" s="30"/>
      <c r="U241" s="30"/>
      <c r="V241" s="30"/>
      <c r="W241" s="30"/>
      <c r="X241" s="29"/>
      <c r="Y241" s="29"/>
      <c r="Z241" s="29"/>
      <c r="AA241" s="29"/>
    </row>
    <row r="242" spans="1:27" x14ac:dyDescent="0.35">
      <c r="A242" s="29"/>
      <c r="R242" s="30"/>
      <c r="T242" s="30"/>
      <c r="U242" s="30"/>
      <c r="V242" s="30"/>
      <c r="W242" s="30"/>
      <c r="X242" s="29"/>
      <c r="Y242" s="29"/>
      <c r="Z242" s="29"/>
      <c r="AA242" s="29"/>
    </row>
    <row r="243" spans="1:27" x14ac:dyDescent="0.35">
      <c r="A243" s="29"/>
      <c r="R243" s="30"/>
      <c r="T243" s="30"/>
      <c r="U243" s="30"/>
      <c r="V243" s="30"/>
      <c r="W243" s="30"/>
      <c r="X243" s="29"/>
      <c r="Y243" s="29"/>
      <c r="Z243" s="29"/>
      <c r="AA243" s="29"/>
    </row>
    <row r="244" spans="1:27" x14ac:dyDescent="0.35">
      <c r="A244" s="29"/>
      <c r="R244" s="30"/>
      <c r="T244" s="30"/>
      <c r="U244" s="30"/>
      <c r="V244" s="30"/>
      <c r="W244" s="30"/>
      <c r="X244" s="29"/>
      <c r="Y244" s="29"/>
      <c r="Z244" s="29"/>
      <c r="AA244" s="29"/>
    </row>
    <row r="245" spans="1:27" x14ac:dyDescent="0.35">
      <c r="A245" s="29"/>
      <c r="R245" s="30"/>
      <c r="T245" s="30"/>
      <c r="U245" s="30"/>
      <c r="V245" s="30"/>
      <c r="W245" s="30"/>
      <c r="X245" s="29"/>
      <c r="Y245" s="29"/>
      <c r="Z245" s="29"/>
      <c r="AA245" s="29"/>
    </row>
    <row r="246" spans="1:27" x14ac:dyDescent="0.35">
      <c r="A246" s="29"/>
      <c r="R246" s="30"/>
      <c r="T246" s="30"/>
      <c r="U246" s="30"/>
      <c r="V246" s="30"/>
      <c r="W246" s="30"/>
      <c r="X246" s="29"/>
      <c r="Y246" s="29"/>
      <c r="Z246" s="29"/>
      <c r="AA246" s="29"/>
    </row>
    <row r="247" spans="1:27" x14ac:dyDescent="0.35">
      <c r="A247" s="29"/>
      <c r="R247" s="30"/>
      <c r="T247" s="30"/>
      <c r="U247" s="30"/>
      <c r="V247" s="30"/>
      <c r="W247" s="30"/>
      <c r="X247" s="29"/>
      <c r="Y247" s="29"/>
      <c r="Z247" s="29"/>
      <c r="AA247" s="29"/>
    </row>
    <row r="248" spans="1:27" x14ac:dyDescent="0.35">
      <c r="A248" s="29"/>
      <c r="R248" s="30"/>
      <c r="T248" s="30"/>
      <c r="U248" s="30"/>
      <c r="V248" s="30"/>
      <c r="W248" s="30"/>
      <c r="X248" s="29"/>
      <c r="Y248" s="29"/>
      <c r="Z248" s="29"/>
      <c r="AA248" s="29"/>
    </row>
    <row r="249" spans="1:27" x14ac:dyDescent="0.35">
      <c r="A249" s="29"/>
      <c r="R249" s="30"/>
      <c r="T249" s="30"/>
      <c r="U249" s="30"/>
      <c r="V249" s="30"/>
      <c r="W249" s="30"/>
      <c r="X249" s="29"/>
      <c r="Y249" s="29"/>
      <c r="Z249" s="29"/>
      <c r="AA249" s="29"/>
    </row>
    <row r="250" spans="1:27" x14ac:dyDescent="0.35">
      <c r="A250" s="29"/>
      <c r="R250" s="30"/>
      <c r="T250" s="30"/>
      <c r="U250" s="30"/>
      <c r="V250" s="30"/>
      <c r="W250" s="30"/>
      <c r="X250" s="29"/>
      <c r="Y250" s="29"/>
      <c r="Z250" s="29"/>
      <c r="AA250" s="29"/>
    </row>
    <row r="251" spans="1:27" x14ac:dyDescent="0.35">
      <c r="A251" s="160"/>
    </row>
    <row r="252" spans="1:27" x14ac:dyDescent="0.35">
      <c r="A252" s="160"/>
    </row>
    <row r="253" spans="1:27" x14ac:dyDescent="0.35">
      <c r="A253" s="160"/>
    </row>
    <row r="254" spans="1:27" x14ac:dyDescent="0.35">
      <c r="A254" s="160"/>
    </row>
    <row r="255" spans="1:27" x14ac:dyDescent="0.35">
      <c r="A255" s="160"/>
    </row>
    <row r="256" spans="1:27" x14ac:dyDescent="0.35">
      <c r="A256" s="160"/>
    </row>
    <row r="257" spans="1:1" x14ac:dyDescent="0.35">
      <c r="A257" s="160"/>
    </row>
    <row r="258" spans="1:1" x14ac:dyDescent="0.35">
      <c r="A258" s="160"/>
    </row>
    <row r="259" spans="1:1" x14ac:dyDescent="0.35">
      <c r="A259" s="160"/>
    </row>
    <row r="260" spans="1:1" x14ac:dyDescent="0.35">
      <c r="A260" s="160"/>
    </row>
    <row r="261" spans="1:1" x14ac:dyDescent="0.35">
      <c r="A261" s="160"/>
    </row>
    <row r="262" spans="1:1" x14ac:dyDescent="0.35">
      <c r="A262" s="160"/>
    </row>
    <row r="263" spans="1:1" x14ac:dyDescent="0.35">
      <c r="A263" s="160"/>
    </row>
    <row r="264" spans="1:1" x14ac:dyDescent="0.35">
      <c r="A264" s="160"/>
    </row>
    <row r="265" spans="1:1" x14ac:dyDescent="0.35">
      <c r="A265" s="160"/>
    </row>
    <row r="266" spans="1:1" x14ac:dyDescent="0.35">
      <c r="A266" s="160"/>
    </row>
    <row r="267" spans="1:1" x14ac:dyDescent="0.35">
      <c r="A267" s="160"/>
    </row>
    <row r="268" spans="1:1" x14ac:dyDescent="0.35">
      <c r="A268" s="160"/>
    </row>
    <row r="269" spans="1:1" x14ac:dyDescent="0.35">
      <c r="A269" s="160"/>
    </row>
    <row r="270" spans="1:1" x14ac:dyDescent="0.35">
      <c r="A270" s="160"/>
    </row>
    <row r="271" spans="1:1" x14ac:dyDescent="0.35">
      <c r="A271" s="160"/>
    </row>
    <row r="272" spans="1:1" x14ac:dyDescent="0.35">
      <c r="A272" s="160"/>
    </row>
    <row r="273" spans="1:1" x14ac:dyDescent="0.35">
      <c r="A273" s="160"/>
    </row>
    <row r="274" spans="1:1" x14ac:dyDescent="0.35">
      <c r="A274" s="160"/>
    </row>
    <row r="275" spans="1:1" x14ac:dyDescent="0.35">
      <c r="A275" s="160"/>
    </row>
    <row r="276" spans="1:1" x14ac:dyDescent="0.35">
      <c r="A276" s="160"/>
    </row>
    <row r="277" spans="1:1" x14ac:dyDescent="0.35">
      <c r="A277" s="160"/>
    </row>
    <row r="278" spans="1:1" x14ac:dyDescent="0.35">
      <c r="A278" s="160"/>
    </row>
    <row r="279" spans="1:1" x14ac:dyDescent="0.35">
      <c r="A279" s="160"/>
    </row>
    <row r="280" spans="1:1" x14ac:dyDescent="0.35">
      <c r="A280" s="160"/>
    </row>
    <row r="281" spans="1:1" x14ac:dyDescent="0.35">
      <c r="A281" s="160"/>
    </row>
    <row r="282" spans="1:1" x14ac:dyDescent="0.35">
      <c r="A282" s="160"/>
    </row>
    <row r="283" spans="1:1" x14ac:dyDescent="0.35">
      <c r="A283" s="160"/>
    </row>
    <row r="284" spans="1:1" x14ac:dyDescent="0.35">
      <c r="A284" s="160"/>
    </row>
    <row r="285" spans="1:1" x14ac:dyDescent="0.35">
      <c r="A285" s="160"/>
    </row>
    <row r="286" spans="1:1" x14ac:dyDescent="0.35">
      <c r="A286" s="160"/>
    </row>
    <row r="287" spans="1:1" x14ac:dyDescent="0.35">
      <c r="A287" s="160"/>
    </row>
    <row r="288" spans="1:1" x14ac:dyDescent="0.35">
      <c r="A288" s="160"/>
    </row>
    <row r="289" spans="1:1" x14ac:dyDescent="0.35">
      <c r="A289" s="160"/>
    </row>
    <row r="290" spans="1:1" x14ac:dyDescent="0.35">
      <c r="A290" s="160"/>
    </row>
    <row r="291" spans="1:1" x14ac:dyDescent="0.35">
      <c r="A291" s="160"/>
    </row>
    <row r="292" spans="1:1" x14ac:dyDescent="0.35">
      <c r="A292" s="160"/>
    </row>
    <row r="293" spans="1:1" x14ac:dyDescent="0.35">
      <c r="A293" s="160"/>
    </row>
    <row r="294" spans="1:1" x14ac:dyDescent="0.35">
      <c r="A294" s="160"/>
    </row>
    <row r="295" spans="1:1" x14ac:dyDescent="0.35">
      <c r="A295" s="160"/>
    </row>
    <row r="296" spans="1:1" x14ac:dyDescent="0.35">
      <c r="A296" s="160"/>
    </row>
    <row r="297" spans="1:1" x14ac:dyDescent="0.35">
      <c r="A297" s="160"/>
    </row>
    <row r="298" spans="1:1" x14ac:dyDescent="0.35">
      <c r="A298" s="160"/>
    </row>
    <row r="299" spans="1:1" x14ac:dyDescent="0.35">
      <c r="A299" s="160"/>
    </row>
    <row r="300" spans="1:1" x14ac:dyDescent="0.35">
      <c r="A300" s="160"/>
    </row>
    <row r="301" spans="1:1" x14ac:dyDescent="0.35">
      <c r="A301" s="160"/>
    </row>
    <row r="302" spans="1:1" x14ac:dyDescent="0.35">
      <c r="A302" s="160"/>
    </row>
    <row r="303" spans="1:1" x14ac:dyDescent="0.35">
      <c r="A303" s="160"/>
    </row>
    <row r="304" spans="1:1" x14ac:dyDescent="0.35">
      <c r="A304" s="160"/>
    </row>
    <row r="305" spans="1:1" x14ac:dyDescent="0.35">
      <c r="A305" s="160"/>
    </row>
    <row r="306" spans="1:1" x14ac:dyDescent="0.35">
      <c r="A306" s="160"/>
    </row>
    <row r="307" spans="1:1" x14ac:dyDescent="0.35">
      <c r="A307" s="160"/>
    </row>
    <row r="308" spans="1:1" x14ac:dyDescent="0.35">
      <c r="A308" s="160"/>
    </row>
    <row r="309" spans="1:1" x14ac:dyDescent="0.35">
      <c r="A309" s="160"/>
    </row>
    <row r="310" spans="1:1" x14ac:dyDescent="0.35">
      <c r="A310" s="160"/>
    </row>
    <row r="311" spans="1:1" x14ac:dyDescent="0.35">
      <c r="A311" s="160"/>
    </row>
    <row r="312" spans="1:1" x14ac:dyDescent="0.35">
      <c r="A312" s="160"/>
    </row>
    <row r="313" spans="1:1" x14ac:dyDescent="0.35">
      <c r="A313" s="160"/>
    </row>
    <row r="314" spans="1:1" x14ac:dyDescent="0.35">
      <c r="A314" s="160"/>
    </row>
    <row r="315" spans="1:1" x14ac:dyDescent="0.35">
      <c r="A315" s="160"/>
    </row>
    <row r="316" spans="1:1" x14ac:dyDescent="0.35">
      <c r="A316" s="160"/>
    </row>
    <row r="317" spans="1:1" x14ac:dyDescent="0.35">
      <c r="A317" s="160"/>
    </row>
    <row r="318" spans="1:1" x14ac:dyDescent="0.35">
      <c r="A318" s="160"/>
    </row>
    <row r="319" spans="1:1" x14ac:dyDescent="0.35">
      <c r="A319" s="160"/>
    </row>
    <row r="320" spans="1:1" x14ac:dyDescent="0.35">
      <c r="A320" s="160"/>
    </row>
    <row r="321" spans="1:1" x14ac:dyDescent="0.35">
      <c r="A321" s="160"/>
    </row>
    <row r="322" spans="1:1" x14ac:dyDescent="0.35">
      <c r="A322" s="160"/>
    </row>
    <row r="323" spans="1:1" x14ac:dyDescent="0.35">
      <c r="A323" s="160"/>
    </row>
    <row r="324" spans="1:1" x14ac:dyDescent="0.35">
      <c r="A324" s="160"/>
    </row>
    <row r="325" spans="1:1" x14ac:dyDescent="0.35">
      <c r="A325" s="160"/>
    </row>
    <row r="326" spans="1:1" x14ac:dyDescent="0.35">
      <c r="A326" s="160"/>
    </row>
    <row r="327" spans="1:1" x14ac:dyDescent="0.35">
      <c r="A327" s="160"/>
    </row>
    <row r="328" spans="1:1" x14ac:dyDescent="0.35">
      <c r="A328" s="160"/>
    </row>
    <row r="329" spans="1:1" x14ac:dyDescent="0.35">
      <c r="A329" s="160"/>
    </row>
    <row r="330" spans="1:1" x14ac:dyDescent="0.35">
      <c r="A330" s="160"/>
    </row>
    <row r="331" spans="1:1" x14ac:dyDescent="0.35">
      <c r="A331" s="160"/>
    </row>
    <row r="332" spans="1:1" x14ac:dyDescent="0.35">
      <c r="A332" s="160"/>
    </row>
    <row r="333" spans="1:1" x14ac:dyDescent="0.35">
      <c r="A333" s="160"/>
    </row>
    <row r="334" spans="1:1" x14ac:dyDescent="0.35">
      <c r="A334" s="160"/>
    </row>
    <row r="335" spans="1:1" x14ac:dyDescent="0.35">
      <c r="A335" s="160"/>
    </row>
    <row r="336" spans="1:1" x14ac:dyDescent="0.35">
      <c r="A336" s="160"/>
    </row>
    <row r="337" spans="1:1" x14ac:dyDescent="0.35">
      <c r="A337" s="160"/>
    </row>
    <row r="338" spans="1:1" x14ac:dyDescent="0.35">
      <c r="A338" s="160"/>
    </row>
    <row r="339" spans="1:1" x14ac:dyDescent="0.35">
      <c r="A339" s="160"/>
    </row>
    <row r="340" spans="1:1" x14ac:dyDescent="0.35">
      <c r="A340" s="160"/>
    </row>
    <row r="341" spans="1:1" x14ac:dyDescent="0.35">
      <c r="A341" s="160"/>
    </row>
    <row r="342" spans="1:1" x14ac:dyDescent="0.35">
      <c r="A342" s="160"/>
    </row>
    <row r="343" spans="1:1" x14ac:dyDescent="0.35">
      <c r="A343" s="160"/>
    </row>
    <row r="344" spans="1:1" x14ac:dyDescent="0.35">
      <c r="A344" s="160"/>
    </row>
    <row r="345" spans="1:1" x14ac:dyDescent="0.35">
      <c r="A345" s="160"/>
    </row>
    <row r="346" spans="1:1" x14ac:dyDescent="0.35">
      <c r="A346" s="160"/>
    </row>
    <row r="347" spans="1:1" x14ac:dyDescent="0.35">
      <c r="A347" s="160"/>
    </row>
    <row r="348" spans="1:1" x14ac:dyDescent="0.35">
      <c r="A348" s="160"/>
    </row>
    <row r="349" spans="1:1" x14ac:dyDescent="0.35">
      <c r="A349" s="160"/>
    </row>
    <row r="350" spans="1:1" x14ac:dyDescent="0.35">
      <c r="A350" s="160"/>
    </row>
    <row r="351" spans="1:1" x14ac:dyDescent="0.35">
      <c r="A351" s="160"/>
    </row>
    <row r="352" spans="1:1" x14ac:dyDescent="0.35">
      <c r="A352" s="160"/>
    </row>
    <row r="353" spans="1:1" x14ac:dyDescent="0.35">
      <c r="A353" s="160"/>
    </row>
    <row r="354" spans="1:1" x14ac:dyDescent="0.35">
      <c r="A354" s="160"/>
    </row>
    <row r="355" spans="1:1" x14ac:dyDescent="0.35">
      <c r="A355" s="160"/>
    </row>
    <row r="356" spans="1:1" x14ac:dyDescent="0.35">
      <c r="A356" s="160"/>
    </row>
    <row r="357" spans="1:1" x14ac:dyDescent="0.35">
      <c r="A357" s="160"/>
    </row>
    <row r="358" spans="1:1" x14ac:dyDescent="0.35">
      <c r="A358" s="160"/>
    </row>
    <row r="359" spans="1:1" x14ac:dyDescent="0.35">
      <c r="A359" s="160"/>
    </row>
    <row r="360" spans="1:1" x14ac:dyDescent="0.35">
      <c r="A360" s="160"/>
    </row>
    <row r="361" spans="1:1" x14ac:dyDescent="0.35">
      <c r="A361" s="160"/>
    </row>
    <row r="362" spans="1:1" x14ac:dyDescent="0.35">
      <c r="A362" s="160"/>
    </row>
    <row r="363" spans="1:1" x14ac:dyDescent="0.35">
      <c r="A363" s="160"/>
    </row>
    <row r="364" spans="1:1" x14ac:dyDescent="0.35">
      <c r="A364" s="160"/>
    </row>
    <row r="365" spans="1:1" x14ac:dyDescent="0.35">
      <c r="A365" s="160"/>
    </row>
    <row r="366" spans="1:1" x14ac:dyDescent="0.35">
      <c r="A366" s="160"/>
    </row>
    <row r="367" spans="1:1" x14ac:dyDescent="0.35">
      <c r="A367" s="160"/>
    </row>
    <row r="368" spans="1:1" x14ac:dyDescent="0.35">
      <c r="A368" s="160"/>
    </row>
    <row r="369" spans="1:1" x14ac:dyDescent="0.35">
      <c r="A369" s="160"/>
    </row>
    <row r="370" spans="1:1" x14ac:dyDescent="0.35">
      <c r="A370" s="160"/>
    </row>
    <row r="371" spans="1:1" x14ac:dyDescent="0.35">
      <c r="A371" s="160"/>
    </row>
    <row r="372" spans="1:1" x14ac:dyDescent="0.35">
      <c r="A372" s="160"/>
    </row>
    <row r="373" spans="1:1" x14ac:dyDescent="0.35">
      <c r="A373" s="160"/>
    </row>
    <row r="374" spans="1:1" x14ac:dyDescent="0.35">
      <c r="A374" s="160"/>
    </row>
  </sheetData>
  <mergeCells count="1">
    <mergeCell ref="C30:F3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Report</vt:lpstr>
      <vt:lpstr>ReadMe</vt:lpstr>
      <vt:lpstr>Raw data</vt:lpstr>
      <vt:lpstr>Data analysis</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Chasteen</dc:creator>
  <cp:lastModifiedBy>Sabina Schill</cp:lastModifiedBy>
  <cp:lastPrinted>2023-07-24T14:04:38Z</cp:lastPrinted>
  <dcterms:created xsi:type="dcterms:W3CDTF">2020-04-08T16:05:04Z</dcterms:created>
  <dcterms:modified xsi:type="dcterms:W3CDTF">2024-04-05T17:59:45Z</dcterms:modified>
</cp:coreProperties>
</file>